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МОИ ФАЙЛЫ\Документы\Documents\Муниципальные программы\годовой отчет МП 2025\"/>
    </mc:Choice>
  </mc:AlternateContent>
  <xr:revisionPtr revIDLastSave="0" documentId="13_ncr:1_{2CC29B90-CA33-45F9-9433-25BCCF7B6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Энергосбережение" sheetId="17" r:id="rId1"/>
    <sheet name="Молодежь" sheetId="10" r:id="rId2"/>
    <sheet name="Развитие отрасли культура" sheetId="8" r:id="rId3"/>
    <sheet name="Улучшение инвестклимата" sheetId="4" r:id="rId4"/>
    <sheet name="СМУ" sheetId="11" r:id="rId5"/>
    <sheet name="БЖД" sheetId="13" r:id="rId6"/>
    <sheet name="Развитие ФК и спорта" sheetId="9" r:id="rId7"/>
    <sheet name="КРСТ" sheetId="27" r:id="rId8"/>
    <sheet name="земля-имущество" sheetId="30" r:id="rId9"/>
    <sheet name="строительство" sheetId="18" r:id="rId10"/>
    <sheet name="Управление муниципальными финан" sheetId="12" r:id="rId11"/>
    <sheet name="Развитие образовани" sheetId="21" r:id="rId12"/>
    <sheet name="Малое предпринимательство" sheetId="1" r:id="rId13"/>
    <sheet name="фгкс" sheetId="32" r:id="rId14"/>
    <sheet name="ПБДД" sheetId="16" r:id="rId15"/>
    <sheet name="Организация общественных и врем" sheetId="7" r:id="rId16"/>
    <sheet name="УОЗ" sheetId="35" r:id="rId17"/>
    <sheet name="экстремизм" sheetId="26" r:id="rId18"/>
    <sheet name="обеспечение деятельности" sheetId="34" r:id="rId19"/>
    <sheet name="бур.яз." sheetId="33" r:id="rId20"/>
  </sheets>
  <definedNames>
    <definedName name="_Hlk163110325" localSheetId="9">строительство!$B$9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7" l="1"/>
  <c r="G4" i="17"/>
  <c r="G3" i="17"/>
  <c r="F4" i="17"/>
  <c r="G3" i="30" l="1"/>
  <c r="G8" i="21"/>
  <c r="G9" i="21"/>
  <c r="G10" i="21"/>
  <c r="G7" i="21"/>
  <c r="G9" i="1"/>
  <c r="G4" i="1"/>
  <c r="G5" i="1"/>
  <c r="G6" i="1"/>
  <c r="G7" i="1"/>
  <c r="G8" i="1"/>
  <c r="G3" i="1"/>
  <c r="G4" i="26"/>
  <c r="G3" i="26"/>
  <c r="G4" i="33"/>
  <c r="G5" i="33"/>
  <c r="G3" i="33"/>
  <c r="G6" i="12"/>
  <c r="G4" i="12"/>
  <c r="G3" i="12"/>
  <c r="G5" i="8"/>
  <c r="G6" i="8"/>
  <c r="G7" i="8"/>
  <c r="G8" i="8"/>
  <c r="G9" i="8"/>
  <c r="G10" i="8"/>
  <c r="G12" i="8"/>
  <c r="G13" i="8"/>
  <c r="G14" i="8"/>
  <c r="G15" i="8"/>
  <c r="G16" i="8"/>
  <c r="G17" i="8"/>
  <c r="G18" i="8"/>
  <c r="G19" i="8"/>
  <c r="G20" i="8"/>
  <c r="G22" i="8"/>
  <c r="G23" i="8"/>
  <c r="G24" i="8"/>
  <c r="G25" i="8"/>
  <c r="G26" i="8"/>
  <c r="G28" i="8"/>
  <c r="G29" i="8"/>
  <c r="G4" i="8"/>
  <c r="F29" i="8"/>
  <c r="F19" i="8"/>
  <c r="F9" i="8"/>
  <c r="G4" i="13"/>
  <c r="G5" i="13"/>
  <c r="G6" i="13"/>
  <c r="G3" i="13"/>
  <c r="F5" i="13"/>
  <c r="F6" i="13"/>
  <c r="G8" i="30" l="1"/>
  <c r="N3" i="18"/>
  <c r="O3" i="18"/>
  <c r="G4" i="18"/>
  <c r="G5" i="18"/>
  <c r="G6" i="18"/>
  <c r="G7" i="18"/>
  <c r="G8" i="18"/>
  <c r="G9" i="18"/>
  <c r="G10" i="18"/>
  <c r="G3" i="18"/>
  <c r="F12" i="16"/>
  <c r="G12" i="16"/>
  <c r="F10" i="16"/>
  <c r="G10" i="16"/>
  <c r="H44" i="21"/>
  <c r="O3" i="32"/>
  <c r="G7" i="34"/>
  <c r="G8" i="34"/>
  <c r="G9" i="34"/>
  <c r="G10" i="34"/>
  <c r="G11" i="34"/>
  <c r="G6" i="34"/>
  <c r="G5" i="35"/>
  <c r="G4" i="35"/>
  <c r="F7" i="1"/>
  <c r="F8" i="1"/>
  <c r="F4" i="1"/>
  <c r="F5" i="1"/>
  <c r="F6" i="1"/>
  <c r="G6" i="9"/>
  <c r="I22" i="11"/>
  <c r="H22" i="11"/>
  <c r="G22" i="11"/>
  <c r="K21" i="11"/>
  <c r="J21" i="11"/>
  <c r="G21" i="11"/>
  <c r="G20" i="11"/>
  <c r="F20" i="11"/>
  <c r="F15" i="11"/>
  <c r="G15" i="11" s="1"/>
  <c r="F16" i="11"/>
  <c r="G16" i="11" s="1"/>
  <c r="F17" i="11"/>
  <c r="G17" i="11" s="1"/>
  <c r="G4" i="4"/>
  <c r="F4" i="4"/>
  <c r="F7" i="8" l="1"/>
  <c r="J8" i="9" l="1"/>
  <c r="P2" i="27" l="1"/>
  <c r="F4" i="11" l="1"/>
  <c r="G4" i="11" s="1"/>
  <c r="F5" i="11"/>
  <c r="G5" i="11" s="1"/>
  <c r="F14" i="11" l="1"/>
  <c r="G14" i="11" s="1"/>
  <c r="F4" i="18" l="1"/>
  <c r="F5" i="18"/>
  <c r="F6" i="18"/>
  <c r="F7" i="18"/>
  <c r="F8" i="18"/>
  <c r="F9" i="18"/>
  <c r="F10" i="18"/>
  <c r="F3" i="32"/>
  <c r="G3" i="32" s="1"/>
  <c r="F14" i="16"/>
  <c r="G14" i="16" s="1"/>
  <c r="F13" i="16"/>
  <c r="G13" i="16" s="1"/>
  <c r="F11" i="16"/>
  <c r="G11" i="16" s="1"/>
  <c r="F9" i="16"/>
  <c r="G9" i="16" s="1"/>
  <c r="F8" i="16"/>
  <c r="G8" i="16" s="1"/>
  <c r="F7" i="16"/>
  <c r="G7" i="16" s="1"/>
  <c r="F3" i="16"/>
  <c r="G3" i="16" s="1"/>
  <c r="J5" i="35"/>
  <c r="F4" i="35"/>
  <c r="O3" i="35"/>
  <c r="F3" i="35"/>
  <c r="G3" i="35" s="1"/>
  <c r="G9" i="10"/>
  <c r="F5" i="4"/>
  <c r="G5" i="4" s="1"/>
  <c r="F8" i="30"/>
  <c r="F7" i="30"/>
  <c r="G7" i="30" s="1"/>
  <c r="K5" i="35" l="1"/>
  <c r="P3" i="35" s="1"/>
  <c r="F21" i="21" l="1"/>
  <c r="G21" i="21" s="1"/>
  <c r="F20" i="21"/>
  <c r="G20" i="21" s="1"/>
  <c r="F19" i="21"/>
  <c r="G19" i="21" s="1"/>
  <c r="F18" i="21"/>
  <c r="G18" i="21" s="1"/>
  <c r="F17" i="21"/>
  <c r="G17" i="21" s="1"/>
  <c r="F16" i="21"/>
  <c r="G16" i="21" s="1"/>
  <c r="F13" i="21"/>
  <c r="G13" i="21" s="1"/>
  <c r="F10" i="21"/>
  <c r="F9" i="21"/>
  <c r="F4" i="12"/>
  <c r="F5" i="12"/>
  <c r="G5" i="12" s="1"/>
  <c r="F9" i="30"/>
  <c r="G9" i="30" s="1"/>
  <c r="F20" i="8" l="1"/>
  <c r="F24" i="8"/>
  <c r="F26" i="8"/>
  <c r="F25" i="8"/>
  <c r="F8" i="8"/>
  <c r="F10" i="8"/>
  <c r="F5" i="8"/>
  <c r="F4" i="9" l="1"/>
  <c r="G4" i="9" s="1"/>
  <c r="I13" i="34" l="1"/>
  <c r="H13" i="34"/>
  <c r="F7" i="34"/>
  <c r="F8" i="34"/>
  <c r="F9" i="34"/>
  <c r="F10" i="34"/>
  <c r="F11" i="34"/>
  <c r="J12" i="34"/>
  <c r="F6" i="34"/>
  <c r="J5" i="34"/>
  <c r="O4" i="34"/>
  <c r="F4" i="34"/>
  <c r="G4" i="34" s="1"/>
  <c r="G12" i="34" l="1"/>
  <c r="K12" i="34" s="1"/>
  <c r="J13" i="34"/>
  <c r="G5" i="34"/>
  <c r="G13" i="34" l="1"/>
  <c r="K13" i="34"/>
  <c r="N4" i="34" s="1"/>
  <c r="K5" i="34"/>
  <c r="F4" i="33" l="1"/>
  <c r="F5" i="33"/>
  <c r="J6" i="33"/>
  <c r="O3" i="33"/>
  <c r="F3" i="33"/>
  <c r="G6" i="33" l="1"/>
  <c r="K6" i="33" s="1"/>
  <c r="N3" i="33" s="1"/>
  <c r="I44" i="21" l="1"/>
  <c r="N44" i="21" s="1"/>
  <c r="F28" i="21" l="1"/>
  <c r="G28" i="21" s="1"/>
  <c r="F9" i="10" l="1"/>
  <c r="J10" i="10" l="1"/>
  <c r="I11" i="10"/>
  <c r="H11" i="10"/>
  <c r="F6" i="16" l="1"/>
  <c r="G6" i="16" s="1"/>
  <c r="F41" i="21" l="1"/>
  <c r="G41" i="21" s="1"/>
  <c r="F42" i="21"/>
  <c r="G42" i="21" s="1"/>
  <c r="G43" i="21" l="1"/>
  <c r="F27" i="21" l="1"/>
  <c r="G27" i="21" s="1"/>
  <c r="F26" i="21"/>
  <c r="G26" i="21" s="1"/>
  <c r="F25" i="21"/>
  <c r="G25" i="21" s="1"/>
  <c r="F24" i="21"/>
  <c r="G24" i="21" s="1"/>
  <c r="F23" i="21"/>
  <c r="G23" i="21" s="1"/>
  <c r="F4" i="13"/>
  <c r="J43" i="21"/>
  <c r="K43" i="21" s="1"/>
  <c r="J40" i="21"/>
  <c r="J5" i="32" l="1"/>
  <c r="F4" i="32"/>
  <c r="G4" i="32" s="1"/>
  <c r="G5" i="32" s="1"/>
  <c r="F39" i="21"/>
  <c r="G39" i="21" s="1"/>
  <c r="F38" i="21"/>
  <c r="G38" i="21" s="1"/>
  <c r="F31" i="21"/>
  <c r="G31" i="21" s="1"/>
  <c r="G40" i="21" l="1"/>
  <c r="K40" i="21" s="1"/>
  <c r="K5" i="32"/>
  <c r="N3" i="32" s="1"/>
  <c r="O3" i="9" l="1"/>
  <c r="J6" i="12" l="1"/>
  <c r="F3" i="12"/>
  <c r="O3" i="17" l="1"/>
  <c r="F3" i="17"/>
  <c r="J3" i="27" l="1"/>
  <c r="F2" i="27"/>
  <c r="G2" i="27" s="1"/>
  <c r="G3" i="27" s="1"/>
  <c r="K3" i="27" l="1"/>
  <c r="O2" i="27" s="1"/>
  <c r="F6" i="11"/>
  <c r="G6" i="11" s="1"/>
  <c r="G7" i="11" s="1"/>
  <c r="F3" i="18" l="1"/>
  <c r="G11" i="18" s="1"/>
  <c r="F3" i="30" l="1"/>
  <c r="F4" i="30"/>
  <c r="G4" i="30" s="1"/>
  <c r="F5" i="30"/>
  <c r="G5" i="30" s="1"/>
  <c r="F6" i="30"/>
  <c r="G6" i="30" s="1"/>
  <c r="O3" i="30"/>
  <c r="G10" i="30" l="1"/>
  <c r="J10" i="30"/>
  <c r="K10" i="30" l="1"/>
  <c r="G18" i="11" l="1"/>
  <c r="N3" i="30"/>
  <c r="F7" i="9" l="1"/>
  <c r="G7" i="9" s="1"/>
  <c r="F6" i="9" l="1"/>
  <c r="F5" i="21" l="1"/>
  <c r="G5" i="21" s="1"/>
  <c r="F7" i="21"/>
  <c r="F8" i="21"/>
  <c r="F12" i="21"/>
  <c r="G12" i="21" s="1"/>
  <c r="F14" i="21"/>
  <c r="G14" i="21" s="1"/>
  <c r="F15" i="21"/>
  <c r="G15" i="21" s="1"/>
  <c r="F30" i="21"/>
  <c r="F33" i="21"/>
  <c r="G33" i="21" s="1"/>
  <c r="F34" i="21"/>
  <c r="G34" i="21" s="1"/>
  <c r="F36" i="21"/>
  <c r="G36" i="21" s="1"/>
  <c r="G37" i="21" s="1"/>
  <c r="G29" i="21" l="1"/>
  <c r="G11" i="21"/>
  <c r="G30" i="21"/>
  <c r="G32" i="21" s="1"/>
  <c r="G35" i="21"/>
  <c r="F5" i="9" l="1"/>
  <c r="G5" i="9" s="1"/>
  <c r="F3" i="9"/>
  <c r="G3" i="9" s="1"/>
  <c r="G8" i="9" l="1"/>
  <c r="F17" i="8" l="1"/>
  <c r="F16" i="8"/>
  <c r="F15" i="8"/>
  <c r="F14" i="8"/>
  <c r="F5" i="16" l="1"/>
  <c r="G5" i="16" s="1"/>
  <c r="J37" i="21" l="1"/>
  <c r="K37" i="21" s="1"/>
  <c r="J35" i="21" l="1"/>
  <c r="J32" i="21"/>
  <c r="J29" i="21"/>
  <c r="J11" i="21"/>
  <c r="J18" i="11"/>
  <c r="J44" i="21" l="1"/>
  <c r="K11" i="21"/>
  <c r="K32" i="21"/>
  <c r="K35" i="21"/>
  <c r="K18" i="11" l="1"/>
  <c r="K8" i="9"/>
  <c r="O3" i="26" l="1"/>
  <c r="J4" i="26"/>
  <c r="F3" i="26"/>
  <c r="F3" i="1"/>
  <c r="K4" i="26" l="1"/>
  <c r="P3" i="26" l="1"/>
  <c r="J6" i="21"/>
  <c r="O4" i="21"/>
  <c r="F4" i="21"/>
  <c r="G4" i="21" s="1"/>
  <c r="G6" i="21" l="1"/>
  <c r="K6" i="21" l="1"/>
  <c r="F8" i="10"/>
  <c r="G8" i="10" s="1"/>
  <c r="F7" i="10"/>
  <c r="F4" i="10"/>
  <c r="J5" i="17"/>
  <c r="J5" i="10"/>
  <c r="K5" i="10" s="1"/>
  <c r="J15" i="16"/>
  <c r="F4" i="16"/>
  <c r="G4" i="16" s="1"/>
  <c r="G15" i="16" s="1"/>
  <c r="O3" i="16"/>
  <c r="G7" i="10" l="1"/>
  <c r="G10" i="10" s="1"/>
  <c r="K5" i="17"/>
  <c r="N3" i="17" s="1"/>
  <c r="J11" i="18"/>
  <c r="K15" i="16" l="1"/>
  <c r="N3" i="16" s="1"/>
  <c r="K11" i="18"/>
  <c r="J7" i="13"/>
  <c r="O3" i="13"/>
  <c r="F3" i="13"/>
  <c r="O3" i="12"/>
  <c r="G7" i="13" l="1"/>
  <c r="K7" i="13" s="1"/>
  <c r="N3" i="13" l="1"/>
  <c r="K6" i="12"/>
  <c r="N3" i="12" s="1"/>
  <c r="J12" i="11"/>
  <c r="J7" i="11" l="1"/>
  <c r="F11" i="11"/>
  <c r="G11" i="11" s="1"/>
  <c r="F10" i="11"/>
  <c r="G10" i="11" s="1"/>
  <c r="K7" i="11" l="1"/>
  <c r="J22" i="11"/>
  <c r="F9" i="11"/>
  <c r="G9" i="11" s="1"/>
  <c r="G12" i="11" s="1"/>
  <c r="O3" i="11"/>
  <c r="K12" i="11" l="1"/>
  <c r="J11" i="10"/>
  <c r="O3" i="10"/>
  <c r="J30" i="8"/>
  <c r="F28" i="8"/>
  <c r="F23" i="8"/>
  <c r="F22" i="8"/>
  <c r="F18" i="8"/>
  <c r="F13" i="8"/>
  <c r="F12" i="8"/>
  <c r="F6" i="8"/>
  <c r="F4" i="8"/>
  <c r="O3" i="8"/>
  <c r="J4" i="7"/>
  <c r="O3" i="7"/>
  <c r="F3" i="7"/>
  <c r="G3" i="7" s="1"/>
  <c r="G4" i="7" s="1"/>
  <c r="G30" i="8" l="1"/>
  <c r="K22" i="11"/>
  <c r="N3" i="11" s="1"/>
  <c r="K4" i="7"/>
  <c r="N3" i="7" s="1"/>
  <c r="N3" i="9"/>
  <c r="J6" i="4"/>
  <c r="O3" i="4"/>
  <c r="F3" i="4"/>
  <c r="G3" i="4" s="1"/>
  <c r="G6" i="4" l="1"/>
  <c r="K30" i="8"/>
  <c r="N3" i="8" s="1"/>
  <c r="K6" i="4" l="1"/>
  <c r="N3" i="4" l="1"/>
  <c r="J9" i="1"/>
  <c r="K9" i="1" l="1"/>
  <c r="N3" i="1" l="1"/>
  <c r="K10" i="10"/>
  <c r="G11" i="10"/>
  <c r="K11" i="10" s="1"/>
  <c r="N3" i="10" s="1"/>
  <c r="G44" i="21"/>
  <c r="K44" i="21" s="1"/>
  <c r="N4" i="21" s="1"/>
  <c r="K29" i="21"/>
</calcChain>
</file>

<file path=xl/sharedStrings.xml><?xml version="1.0" encoding="utf-8"?>
<sst xmlns="http://schemas.openxmlformats.org/spreadsheetml/2006/main" count="944" uniqueCount="222">
  <si>
    <t>NN п/п</t>
  </si>
  <si>
    <t>Ед. изм.</t>
  </si>
  <si>
    <t>Плановое значение целевого индикатора</t>
  </si>
  <si>
    <t>Фактическое значение целевого индикатора</t>
  </si>
  <si>
    <t>Показатель оценки выполнения целевого индикатора</t>
  </si>
  <si>
    <t>Степень выполнения индикатора (U)</t>
  </si>
  <si>
    <t>Объем финансирования (план)</t>
  </si>
  <si>
    <t>Объем финансирования (факт)</t>
  </si>
  <si>
    <t>Уровень финансового обеспечения (Vфин)</t>
  </si>
  <si>
    <t>Интегральная оценка эффективности (R)</t>
  </si>
  <si>
    <t>Качественная оценка реализации муниципальной программы</t>
  </si>
  <si>
    <t>х</t>
  </si>
  <si>
    <t>Итого по муниципальной программе</t>
  </si>
  <si>
    <t>Наименование целевого индикатора</t>
  </si>
  <si>
    <t>Численное значение интегральной оценки (R) за отчетный год, %</t>
  </si>
  <si>
    <t>Качественная характеристика муниципальной программы</t>
  </si>
  <si>
    <t>Вывод о динамике эффективности реализации муниципальной программы</t>
  </si>
  <si>
    <t>Примечание</t>
  </si>
  <si>
    <t>Расчет интегральной оценки эффективности реализации муниципальной программы</t>
  </si>
  <si>
    <t>Сводная форма по оценке эффективности муниципальной программы</t>
  </si>
  <si>
    <t>ед.</t>
  </si>
  <si>
    <t>чел.</t>
  </si>
  <si>
    <t>эффективная</t>
  </si>
  <si>
    <t>Полное использование бюджетных ассигнований</t>
  </si>
  <si>
    <t>Численное значение интегральной оценки (R0пр) за предшествующий год, %</t>
  </si>
  <si>
    <t>Рекомендуется к финансированию за счет бюджетных ассигнований из местного бюджета в очередном финансовом году в полном объеме</t>
  </si>
  <si>
    <t>%</t>
  </si>
  <si>
    <t>экз.</t>
  </si>
  <si>
    <t>Увеличение объема фонда библиотеки по сравнению с предыдущим годом</t>
  </si>
  <si>
    <t>МБУ "Центральная библиотечная сеть"</t>
  </si>
  <si>
    <t>Количество обращений удаленно, через сеть Интернет</t>
  </si>
  <si>
    <t>Объем платных услуг</t>
  </si>
  <si>
    <t>тыс.руб.</t>
  </si>
  <si>
    <t>МБУ "Районный центр культуры и досуга"</t>
  </si>
  <si>
    <t>МАУ ДО "Кяхтинская детская школа искусств"</t>
  </si>
  <si>
    <t>Охват населения мероприятиями в области физической культуры и спорта</t>
  </si>
  <si>
    <t>Попрограмма 1</t>
  </si>
  <si>
    <t>Подпрограмма 2</t>
  </si>
  <si>
    <t>Количество ТОС</t>
  </si>
  <si>
    <t>Количество мероприятий, направленных на координацию работы администрации МО "Кяхтинский район" с ТОС</t>
  </si>
  <si>
    <t>Итого по подпрограмме 1</t>
  </si>
  <si>
    <t>Итого по подпрограмме 2</t>
  </si>
  <si>
    <t>Итого по подпрограмме 3</t>
  </si>
  <si>
    <t>шт.</t>
  </si>
  <si>
    <t>Доля возврата сумм выданных микрозаймов</t>
  </si>
  <si>
    <t>Количество субъектов МСП, получивших финансовую поддержку</t>
  </si>
  <si>
    <t>Объем финансирования (план), тыс. руб.</t>
  </si>
  <si>
    <t>Объем финансирования (факт), тыс. руб.</t>
  </si>
  <si>
    <t>Объем финансирования (план), тыс.руб.</t>
  </si>
  <si>
    <t>чел/час</t>
  </si>
  <si>
    <t>Объем финансирования (факт), тыс.руб.</t>
  </si>
  <si>
    <t>Финансирование исполнено в полном объеме</t>
  </si>
  <si>
    <t>эффективность на уровне прошлого года</t>
  </si>
  <si>
    <t>га</t>
  </si>
  <si>
    <t>Количество клубных формирований</t>
  </si>
  <si>
    <t>Доля граждан Кяхтинского района, принявших участие в сдаче норм Всероссийского физкультурно-спортивного комплекса "Готов к труду и обороне" (ГТО)</t>
  </si>
  <si>
    <t>Численность детей, охваченных спортивной подготовкой</t>
  </si>
  <si>
    <t>Повышение средней заработной платы работников учреждений культуры</t>
  </si>
  <si>
    <t>руб.</t>
  </si>
  <si>
    <t>определение рыночной стоимости движимого и недвижимого имущества</t>
  </si>
  <si>
    <t xml:space="preserve">* интегральная оценка испонения муниципальной программы не может быть рассчитана в виду отсутствия финансирования из МБ. Индикаторы муниципальной программы выполнены за счет деяйствия Фонда поддержки малого предпринимательства.  </t>
  </si>
  <si>
    <t xml:space="preserve">ед. </t>
  </si>
  <si>
    <t>Итого по подпрограмме 8</t>
  </si>
  <si>
    <t xml:space="preserve">Количество посещений общедоступных библиотек </t>
  </si>
  <si>
    <t>Объем платных услуг,  оказываемых МБУ «Районный центр культуры и досуга»</t>
  </si>
  <si>
    <t xml:space="preserve">Общее количество проводимых мероприятий </t>
  </si>
  <si>
    <t>Количество народных, образцовых, художественных коллективов</t>
  </si>
  <si>
    <t>Количество участников клубных формирований</t>
  </si>
  <si>
    <t>тыс. руб.</t>
  </si>
  <si>
    <t xml:space="preserve">Доля детей в возрасте от 7 до 15 лет включительно, обучающихся за счет бюджетных средств и на платной основе по общеобразовательным программам в области искусств, от общего количества детей </t>
  </si>
  <si>
    <t xml:space="preserve">Доля детей, ставших победителями и призерами городских, районных, республиканских, всероссийских и международных мероприятий </t>
  </si>
  <si>
    <t>Объем платных услуг, оказываемых МАУ ДО «Кяхтинская детская  школа искусств»</t>
  </si>
  <si>
    <t xml:space="preserve">Повышение средней заработной педагогических работников </t>
  </si>
  <si>
    <t xml:space="preserve">эффективность возросла </t>
  </si>
  <si>
    <t>Ответственному испонителю необходимо более четко  планировать значения целевых индикаторов</t>
  </si>
  <si>
    <t xml:space="preserve">Выполнение календарного плана мероприятий </t>
  </si>
  <si>
    <t>Реализация первоочередных мероприятий по модернизации, капитальному ремонту и подготовке к отопительному сезону объектов коммунальной инфраструктуры, находящихся в муниципальной собственности</t>
  </si>
  <si>
    <t>Ответственному исполнителю необходимо более четко  планировать значения целевых индикаторов</t>
  </si>
  <si>
    <t>Реализация муниципальной программы рекомендована к финансированию на 2023г.</t>
  </si>
  <si>
    <t>Доля детей в возрасте от 1 до 6 лет, охваченных  дошкольным образованием, %</t>
  </si>
  <si>
    <t>Доля  детей в возрасте от 3 до 7 лет, охваченных  дошкольным образованием, %</t>
  </si>
  <si>
    <t>Итого по подпрограмме  «Развитие дошкольного образования на 2020-2022 годы»</t>
  </si>
  <si>
    <t>Итого по подпрограмме «Развитие системы общего образования на 2020-2022 годы»</t>
  </si>
  <si>
    <t>Доля детей в возрасте от 5 до 18 лет, охваченных дополнительным образованием от общего количества детей, %</t>
  </si>
  <si>
    <t>Количество победителей муниципального этапа  всероссийской олимпиады школьников, чел.</t>
  </si>
  <si>
    <t>Количество обучающихся в классах с углубленным изучением отдельных предметов, профильных (предпрофильных классах),  чел.</t>
  </si>
  <si>
    <t>Количество участников в профильных сменах, предметных школах регионального уровня и всероссийского уровня, чел.</t>
  </si>
  <si>
    <t>Итого по подпрограмме «Развитие системы дополнительного образования  и  системы работы по выявлению, поддержке и развитию способностей и талантов у детей и молодёжи»</t>
  </si>
  <si>
    <t>Доля детей в возрасте от 7 до 15 лет, охваченных всеми формами отдыха и оздоровления, к общему числу детей от 7 до 15 лет включительно, %</t>
  </si>
  <si>
    <t>Доля детей, находящихся в трудной жизненной ситуации, в возрасте от 7 до 18 лет, получивших путевки в организации отдыха детей и их оздоровления, в общей численности детей, находящихся в трудной жизненной ситуации, в возрасте от 7 до 18 лет, имеющих право на получение и обратившихся за предоставлением путевки в организации отдыха детей и их оздоровления, %</t>
  </si>
  <si>
    <t>Итого по подпрограмме «Организация  летнего отдыха, оздоровления и занятости детей и подростков на 2020-2022 годы»</t>
  </si>
  <si>
    <t>Доля выпускников, сдавших ЕГЭ и получивших аттестат о среднем образовании, от общего числа выпускников участвовавших в ЕГЭ, %</t>
  </si>
  <si>
    <t>Доля выпускников, получивших аттестат об основном общем образовании, %</t>
  </si>
  <si>
    <t>Итого по подпрограмме «Подготовка и проведение государственной (итоговой) аттестации выпускников IX и XI(XII) классов» на 2020-2022 годы»</t>
  </si>
  <si>
    <t>Итого по подпрограмме «Укрепление материально-технической базы и усиление комплексной безопасности образовательных учреждений»  на 2020 – 2022 годы»</t>
  </si>
  <si>
    <t>Количество молодых специалистов, трудоустроившихся в образовательные организации после окончания обучения в профессиональных образовательных организациях, чел.</t>
  </si>
  <si>
    <t>Доля педагогов, участвующих в профессиональных конкурсах, «Лучший учитель», «Учитель года», «Воспитатель года», «Самый классный классный», %</t>
  </si>
  <si>
    <t>Итого по подрограмме «Кадровое обеспечение системы  образования на 2020 – 2022 годы»</t>
  </si>
  <si>
    <t>Укомплектованность кадрами управления образования</t>
  </si>
  <si>
    <t>Удельный вес численности специалистов и методистов управления образования, прошедших в течение последних трех лет повышение квалификации или профессиональную переподготовку, специалистов и методистов Управления образования.</t>
  </si>
  <si>
    <t>Количество изъятых из среды обитания домашних животных без владельцев</t>
  </si>
  <si>
    <t>количество мероприятий по сохранению, развитию и популяризации бурятского языка</t>
  </si>
  <si>
    <t>доля образовательных организаций, в которых созданы условия и организовано изучение бурятского языка</t>
  </si>
  <si>
    <t>Отсутствие просроченной кредиторской задолженности на оплату труда (в том числе начисления на выплаты по оплате труда), %;</t>
  </si>
  <si>
    <t>Итого по подпрограмме  "Обеспечение деятельности органов местного самоуправления в МО "Кяхтинский район" на 2022-2024 годы"</t>
  </si>
  <si>
    <t>Транспортное обеспечение деятельности администрации</t>
  </si>
  <si>
    <t>Объем ГСМ, в т.ч., бензин, дизельное топливо, масла</t>
  </si>
  <si>
    <t>материально-техническое обеспечение</t>
  </si>
  <si>
    <t>Работники, охваченные медицинским осмотром (обязательная категория)</t>
  </si>
  <si>
    <t>количество обслуживаемых объектов движимого и недвижимого имущества</t>
  </si>
  <si>
    <t>Отсутствие просроченной кредиторской задолженности на оплату труда (в том числе начисления на выплаты по оплате труда),</t>
  </si>
  <si>
    <t>Временное трудоустройство безработных граждан или находящихся под риском увольнения</t>
  </si>
  <si>
    <t xml:space="preserve">Плановые показатели не сформированы с учетом реального исполнения </t>
  </si>
  <si>
    <t>низкая эффективность исполнения мероприятий вызвана переходом финансирования крупных мероприятий на 2023 год.</t>
  </si>
  <si>
    <t>Развитие ТОС</t>
  </si>
  <si>
    <t>«Развитие имиджа МО «Кяхтинский район»</t>
  </si>
  <si>
    <t>Профилактика преступлений и иных правонарушений</t>
  </si>
  <si>
    <t>Снятие с государственного кадастрового учета объектов имуществпа</t>
  </si>
  <si>
    <t xml:space="preserve">целевые индикаторы установлены с учетом замечаний </t>
  </si>
  <si>
    <t>Число общеобразовательных учреждений, обновивших материально-техническую базу для реализации основных и общеобразовательных программ цифрового, естественнонаучного и гуманитарного профилей, единиц</t>
  </si>
  <si>
    <t>Число общеобраззовательных организаций, в которых созданы условия для развития цифровизацииобразовательного процесса</t>
  </si>
  <si>
    <t>Доля педагогических работников образовательных учреждений, прошедших повышение квалификации, в том числе в центрах непрерывного повышения профессионального мастерства</t>
  </si>
  <si>
    <t>Доля образовательных учреждений реализующих целевую модель наставничества</t>
  </si>
  <si>
    <t>Доля детей, которые обеспечены сертификатами персонифицированного финансирования дополнительного образования</t>
  </si>
  <si>
    <t>Количество детей в возрасте от 5 до 18 лет, охваченными возможностями здоровья и детей-инвалидов, осваивающих дополнительные общеобразовательные программы, в том числе с использованием дистанционных технологий</t>
  </si>
  <si>
    <t>Доля общеобразовательных организаций, имеющих школьный спортивный клуб</t>
  </si>
  <si>
    <t>Доля общеобразовательных организаций, имеющих школьный театр</t>
  </si>
  <si>
    <t>Доля общеобразовательных организаций, имеющих школьный музей</t>
  </si>
  <si>
    <t>Доля детей, обучающихся в 5-9 классах, принимающих участие в экскурсиях по историко-культурной, научно-образовательной, патриотической тематике</t>
  </si>
  <si>
    <t>Количество победителей и призеров творческих конкурсов, интеллектуальных конкурсов, конференций, спортивных соревнований муниципального уровня</t>
  </si>
  <si>
    <t>Количество победителей и призеров творческих конкурсов, интеллектуальных конкурсов, конференций, спортивных соревнований федерального уровня</t>
  </si>
  <si>
    <t>Число детей, охваченных деятельностью детских технопарков "Кванториум", центра образования "IT-куб (мобильных технопарков "Кванториум")</t>
  </si>
  <si>
    <t>Число детей, прошедших обучение в Региональном центре выявления, поддержки и развития способностей и талантов у детей и молодежи "Асториум"</t>
  </si>
  <si>
    <t>Количество педагогических работников повысивших уровень профессиональных компетенций в области выявления, поддержки, развития способностей и талантов у детей и молодёжи, и в области дополнительного образования детей, чел</t>
  </si>
  <si>
    <t>Количество детей, принявших участие в открытых онлайн уроках, направленных на ранюю профориентацию и реализуемых с учетом опыта цикла открытых уроков "Проектория", в которых приняли участие дети</t>
  </si>
  <si>
    <t>Количество детей, принявших участие в реализации проекта «Билет в будущее», чел.</t>
  </si>
  <si>
    <t>Доля образовательных учреждений, требующих капитального ремонта, в общем количестве образовательных учреждений</t>
  </si>
  <si>
    <t>Количество минерализованных полос вокруг населенных пунктов для обеспечения пожарной безопасности</t>
  </si>
  <si>
    <t>Увеличение числа бесхозяйных объектов, вовлеченных в оборот</t>
  </si>
  <si>
    <t>Увеличение числа поставленных на государственный кадастровый учет земельных участков</t>
  </si>
  <si>
    <t>Уплата налогов</t>
  </si>
  <si>
    <t>Оплата по договору субаренды земельного участка</t>
  </si>
  <si>
    <t>Организация совещаний, рабочих групп, круглых столов</t>
  </si>
  <si>
    <t>Охват школ мероприятиями по профилактике детского дорожно - транспортного травматизма</t>
  </si>
  <si>
    <t>Охват школ агитационными материалами направленными на профилактику безопасности дорожного движения.</t>
  </si>
  <si>
    <t>Охват учащихся первых классов светоотражающими элементами</t>
  </si>
  <si>
    <t>шт</t>
  </si>
  <si>
    <t>Приобретение Дорожных знаков и материалов для автомобильных дорог  местного значения.</t>
  </si>
  <si>
    <t>Приобретение специализированной техники для содержания автомобильных дорог  местного значения</t>
  </si>
  <si>
    <t>Лизинговые платежи на приобретение  автогрейдера</t>
  </si>
  <si>
    <t>Содержание автомобильных дорог местного значения в рамках предоставления субсидии из республиканского бюджета на содержание автомобильных дорог местного значения.</t>
  </si>
  <si>
    <t>км</t>
  </si>
  <si>
    <t>Передача части полномочий  сельским поселениям  в отношении дорожной деятельности  в границах населенных  пунктов</t>
  </si>
  <si>
    <t>Количество благоустроенных общественных территорий.</t>
  </si>
  <si>
    <t>Декларирование ГТС, шт.</t>
  </si>
  <si>
    <t>Развитие общественной инфраструктуры, капитальный ремонт, реконструкция, строительство объектов образования, физической культуры и спорта, культуры, дорожного и жилищно-коммунального хозяйства.</t>
  </si>
  <si>
    <t>Внесение изменений в документацию территориального планирования и градостроительного зонирования (Большекударинское, Большелугское, Мурочинское, Усть-Киранское, Шарагольское, Чикойское)</t>
  </si>
  <si>
    <t xml:space="preserve">объем тиража для освещения деятельности ОМСУ, печатный лист    </t>
  </si>
  <si>
    <t>количество публикаций в сети Интернет</t>
  </si>
  <si>
    <t>-Сокращение площади произрастающей дикорастущей конопли, га.</t>
  </si>
  <si>
    <t>-Количество граждан, получивших материальную помощь при оформлении документов</t>
  </si>
  <si>
    <t>чел</t>
  </si>
  <si>
    <t>финансирование исполнено не в полном объеме в связи с наличием переходящих контрактов</t>
  </si>
  <si>
    <t>неполное использование бюджетных ассигнований в связи с наличием переходящих контрактов</t>
  </si>
  <si>
    <t>Показатели муниципальной программы необходимо привести в соотвествие со сроками реализации мероприятий, также в наличии контракты со сроком реализации в следующем финансовом году</t>
  </si>
  <si>
    <t>Программа эффективная, мероприятия реализуются в полном объеме</t>
  </si>
  <si>
    <t>Количество молодых семей и молодых специалистов, состоящих на учете в качестве нуждающихся в улучшении жилищных условий, получивших государственную поддержку на улучшение жилищных условий</t>
  </si>
  <si>
    <t>Количество проектов по «Социальной активности»</t>
  </si>
  <si>
    <t>Количество мероприятий для молодежи</t>
  </si>
  <si>
    <t>Поощрение лучших работников сельских учреждений культуры</t>
  </si>
  <si>
    <t>Количество организованных фестивалей, событийных мероприятий</t>
  </si>
  <si>
    <t>Исполнение финансовых обязательств перед Ассоциацией "Совет муниципальных образований РБ"</t>
  </si>
  <si>
    <t>Количество жителей, объединенных в ТОС (% от общего количества населения района) для решения вопросов местного значения</t>
  </si>
  <si>
    <t>Количество трудоустроенных граждан, освободившихся из мест лишения свободы</t>
  </si>
  <si>
    <t>кол.чел.</t>
  </si>
  <si>
    <t xml:space="preserve">Мероприятия профилактической направленности с несовершеннолетними детьми </t>
  </si>
  <si>
    <t>"Развитие муниципальной службы в МО "Кяхтинский район" на 2024-2026 годы"</t>
  </si>
  <si>
    <t>Итого по подпрограмме 4</t>
  </si>
  <si>
    <t xml:space="preserve">Количество муниципальных служащих и лиц, замещающих выборные муниципальные должности, прошедших обучение по различным формам, в том числе   прошедших профессиональную переподготовку, повышение квалификации, участвующих в семинарах, «круглых столах», конференциях, совещаниях по обмену опытом, тренингах по профильным направлениям деятельности             </t>
  </si>
  <si>
    <t>не в полном объеме исполнены целевые индикаторы по некоторым мероприятиям</t>
  </si>
  <si>
    <t>Количество арендуемой специализированной техники для устранения последствий выхода наледных вод</t>
  </si>
  <si>
    <t>малоэффективная</t>
  </si>
  <si>
    <t>Количество субъектов МСП, получивших имущественную поддержку</t>
  </si>
  <si>
    <t>количество сохраненных рабочих мест</t>
  </si>
  <si>
    <t>количество субъектов МСП, самозанятых граждан, получивших образовательную, информационную и консультационную поддержку</t>
  </si>
  <si>
    <t>Количество размещенных в сети интеренет актуальных информационных материалов для субъектов МСП , самозанятых граждан</t>
  </si>
  <si>
    <t>Количество созданных «Территорий здоровья»</t>
  </si>
  <si>
    <t>Количество домашних очагов для проведения заключительной дезинфекции в домашних очагах туберкулеза в первые выявленных с бактериовыделением.</t>
  </si>
  <si>
    <t>кв.м.</t>
  </si>
  <si>
    <t>Доля расходов местного бюджета, формируемых в рамках программ, в общей сумме расходов местного бюджета, %</t>
  </si>
  <si>
    <t>Доля бюджетной обеспеченности муниципальных образований городских и сельских поселений МО «Кяхтинский район»,%</t>
  </si>
  <si>
    <t>Количество проверок в отношении которых осуществлен внутренний муниципальный финансовый контроль</t>
  </si>
  <si>
    <t>Реконструкция и капитальный ремонт мостов</t>
  </si>
  <si>
    <t>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</si>
  <si>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 xml:space="preserve">Разработка проектной документации на выполнение работ по капитальному ремонту автомобильных дорог общего пользования местного значения (Дунгуй-Усть-Дунгуй, к с. Усть-Киран, к с. Большая-Кудара)  </t>
  </si>
  <si>
    <t>Содержание автомобильных дорог местного значения из местного бюджета на содержание автомобильных дорог местного значения</t>
  </si>
  <si>
    <t>км.</t>
  </si>
  <si>
    <t xml:space="preserve">Строительство, реконструкция, капитальный ремонт объектов жилищно-коммунального и социально-культурного значения, шт. </t>
  </si>
  <si>
    <t>Количество  экспертиз, обследований, шт.</t>
  </si>
  <si>
    <t xml:space="preserve">Разработка проектно-сметной документации </t>
  </si>
  <si>
    <t>Обновление программного комплекса</t>
  </si>
  <si>
    <t>Количество библиотек подключенных к сети Интернет в общем количестве библиотек в муниципальном образовании</t>
  </si>
  <si>
    <t>Динамика общего количества граждан (зрителей) вовлеченных в мероприятие на платной основе</t>
  </si>
  <si>
    <t>Приобретение звукоусиливающей аппаратуры</t>
  </si>
  <si>
    <t>Приобретение автоклуба</t>
  </si>
  <si>
    <t>Тыс.чел.</t>
  </si>
  <si>
    <t>Количество учащихся</t>
  </si>
  <si>
    <t>Районное управление культуры Администрации</t>
  </si>
  <si>
    <t>Разработка проектно-сметной документации комплексной системы экстренного оповещения населенных пунктов МО «Кяхтинский район» для оповещения населения при угрозе СЧ</t>
  </si>
  <si>
    <t>Расходы на содержание автотранспорта в учреждении</t>
  </si>
  <si>
    <t>Отсуттсвие просроченной кредиторской задолженности по оплате труда</t>
  </si>
  <si>
    <t>Количество созданных для трудоустройства несовершеннолетних граждан человеко/часов</t>
  </si>
  <si>
    <t>Количество реализованных проектов туристического кода города</t>
  </si>
  <si>
    <t>В 2025 году финансирование не предусмотрено, оценка не производится</t>
  </si>
  <si>
    <t>Удельный вес населения Кяхтинского района систематически занимающегося физической культурой и спортом</t>
  </si>
  <si>
    <t>Доля обучающихся, изучающих бурятский язык в общеобразовательных организациях</t>
  </si>
  <si>
    <t>Реализация муниципальной программы рекомендована к финансированию на 2026г.</t>
  </si>
  <si>
    <t>Приобретение баннеров антитеррористической направленности в учреждения культуры</t>
  </si>
  <si>
    <t xml:space="preserve">Проведение кадастровых работ по формированию земельных участков для реализации Закона Республики Бурятия от 16.10.2002 № 115-III «О бесплатном предоставлении в собственность земельных участков, находящихся в государственной  и муниципальной собственности» </t>
  </si>
  <si>
    <t>Количество благоустроенных дворовых территорий.</t>
  </si>
  <si>
    <t xml:space="preserve">Замена теплосчетчиков в муниципальных учреждениях
</t>
  </si>
  <si>
    <t>Установка теплосчетчиков в муниципальных учреждениях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</si>
</sst>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"/>
    <numFmt numFmtId="165" formatCode="0.0%"/>
    <numFmt numFmtId="166" formatCode="0.000"/>
    <numFmt numFmtId="167" formatCode="0.0000"/>
    <numFmt numFmtId="168" formatCode="0.000%"/>
    <numFmt numFmtId="169" formatCode="#,##0.00000"/>
    <numFmt numFmtId="170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9" fontId="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14" fillId="0" borderId="0"/>
    <xf numFmtId="0" fontId="2" fillId="0" borderId="0"/>
    <xf numFmtId="0" fontId="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1" fillId="0" borderId="1" xfId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9" fontId="1" fillId="0" borderId="0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5" fontId="1" fillId="0" borderId="0" xfId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9" fontId="1" fillId="2" borderId="0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textRotation="90" wrapText="1"/>
    </xf>
    <xf numFmtId="0" fontId="4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7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8" fontId="3" fillId="0" borderId="1" xfId="1" applyNumberFormat="1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center"/>
    </xf>
    <xf numFmtId="9" fontId="1" fillId="0" borderId="1" xfId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9" fontId="1" fillId="0" borderId="0" xfId="1" applyFont="1" applyFill="1" applyBorder="1" applyAlignment="1">
      <alignment horizontal="center" vertical="center" wrapText="1"/>
    </xf>
    <xf numFmtId="165" fontId="1" fillId="0" borderId="0" xfId="1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9" fontId="13" fillId="0" borderId="1" xfId="2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9" fontId="1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textRotation="90"/>
    </xf>
    <xf numFmtId="0" fontId="15" fillId="3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9" fontId="1" fillId="0" borderId="9" xfId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9" xfId="1" applyNumberFormat="1" applyFont="1" applyBorder="1" applyAlignment="1">
      <alignment horizontal="center" vertical="center" wrapText="1"/>
    </xf>
  </cellXfs>
  <cellStyles count="15">
    <cellStyle name="Обычный" xfId="0" builtinId="0"/>
    <cellStyle name="Обычный 2" xfId="7" xr:uid="{AD69F345-0FF5-40D3-A125-3E8FEBAC9527}"/>
    <cellStyle name="Обычный 2 2" xfId="3" xr:uid="{C589681F-3D71-481D-833C-8C419189AC87}"/>
    <cellStyle name="Обычный 2 3" xfId="12" xr:uid="{54644EFB-D47C-4169-9D4C-464D369707C3}"/>
    <cellStyle name="Обычный 3" xfId="9" xr:uid="{98089C43-6AC0-46BC-BA0D-23F918654E08}"/>
    <cellStyle name="Обычный 4" xfId="8" xr:uid="{4C55B63C-9D9F-4613-97D3-37CDF76D6619}"/>
    <cellStyle name="Обычный 5" xfId="13" xr:uid="{AF62A510-E333-415E-8BFF-47BCBBC43A8C}"/>
    <cellStyle name="Обычный 6" xfId="6" xr:uid="{E09EE328-B889-41FE-94E5-2AEB24D078B6}"/>
    <cellStyle name="Обычный 7" xfId="14" xr:uid="{CDE28BDF-5777-494A-AD8F-157DFD3EE8BF}"/>
    <cellStyle name="Обычный 8" xfId="2" xr:uid="{9B8EBE7B-5E54-4163-88F8-EFA4CFF91EFF}"/>
    <cellStyle name="Процентный" xfId="1" builtinId="5"/>
    <cellStyle name="Процентный 2" xfId="10" xr:uid="{B9FEBD97-2536-4DD6-B612-F2E2ECA5E0A3}"/>
    <cellStyle name="Процентный 3" xfId="4" xr:uid="{2131088D-B33D-49FC-9118-1B52A8691E55}"/>
    <cellStyle name="Финансовый 2" xfId="11" xr:uid="{306C2CD4-07B6-4CF8-93D0-03626FA06E13}"/>
    <cellStyle name="Финансовый 3" xfId="5" xr:uid="{E50E8018-B9B9-41E9-96AC-738319116F8B}"/>
  </cellStyles>
  <dxfs count="0"/>
  <tableStyles count="0" defaultTableStyle="TableStyleMedium2" defaultPivotStyle="PivotStyleLight16"/>
  <colors>
    <mruColors>
      <color rgb="FFB007BD"/>
      <color rgb="FFEB3E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5"/>
  <sheetViews>
    <sheetView tabSelected="1" zoomScale="66" zoomScaleNormal="66" workbookViewId="0">
      <selection activeCell="J5" sqref="J5"/>
    </sheetView>
  </sheetViews>
  <sheetFormatPr defaultRowHeight="15.75" x14ac:dyDescent="0.25"/>
  <cols>
    <col min="1" max="1" width="4.85546875" style="6" customWidth="1"/>
    <col min="2" max="2" width="23.5703125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0.7109375" style="6" bestFit="1" customWidth="1"/>
    <col min="9" max="9" width="13.28515625" style="6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90" customHeight="1" x14ac:dyDescent="0.25">
      <c r="A3" s="14">
        <v>1</v>
      </c>
      <c r="B3" s="10" t="s">
        <v>220</v>
      </c>
      <c r="C3" s="31" t="s">
        <v>43</v>
      </c>
      <c r="D3" s="24">
        <v>2</v>
      </c>
      <c r="E3" s="28">
        <v>2</v>
      </c>
      <c r="F3" s="4">
        <f>E3/D3</f>
        <v>1</v>
      </c>
      <c r="G3" s="8">
        <f>F3/2</f>
        <v>0.5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K5</f>
        <v>1</v>
      </c>
      <c r="O3" s="1" t="str">
        <f>L5</f>
        <v>эффективная</v>
      </c>
      <c r="P3" s="17">
        <v>1</v>
      </c>
      <c r="Q3" s="1" t="s">
        <v>22</v>
      </c>
      <c r="R3" s="1" t="s">
        <v>51</v>
      </c>
    </row>
    <row r="4" spans="1:18" ht="90" customHeight="1" x14ac:dyDescent="0.25">
      <c r="A4" s="14">
        <v>2</v>
      </c>
      <c r="B4" s="10" t="s">
        <v>221</v>
      </c>
      <c r="C4" s="31" t="s">
        <v>43</v>
      </c>
      <c r="D4" s="24">
        <v>1</v>
      </c>
      <c r="E4" s="28">
        <v>1</v>
      </c>
      <c r="F4" s="4">
        <f>E4/D4</f>
        <v>1</v>
      </c>
      <c r="G4" s="8">
        <f>F4/2</f>
        <v>0.5</v>
      </c>
      <c r="H4" s="1"/>
      <c r="I4" s="1"/>
      <c r="J4" s="1"/>
      <c r="K4" s="1"/>
      <c r="L4" s="1"/>
      <c r="N4" s="95"/>
      <c r="O4" s="96"/>
      <c r="P4" s="97"/>
      <c r="Q4" s="96"/>
      <c r="R4" s="96"/>
    </row>
    <row r="5" spans="1:18" s="7" customFormat="1" ht="47.25" x14ac:dyDescent="0.25">
      <c r="A5" s="5"/>
      <c r="B5" s="5" t="s">
        <v>12</v>
      </c>
      <c r="C5" s="5"/>
      <c r="D5" s="5"/>
      <c r="E5" s="5"/>
      <c r="F5" s="5"/>
      <c r="G5" s="9">
        <f>SUM(G3:G4)</f>
        <v>1</v>
      </c>
      <c r="H5" s="29">
        <v>695.04100000000005</v>
      </c>
      <c r="I5" s="29">
        <v>695.04100000000005</v>
      </c>
      <c r="J5" s="21">
        <f>I5/H5</f>
        <v>1</v>
      </c>
      <c r="K5" s="9">
        <f>G5/J5</f>
        <v>1</v>
      </c>
      <c r="L5" s="5" t="s">
        <v>22</v>
      </c>
      <c r="N5" s="93"/>
      <c r="O5" s="93"/>
      <c r="P5" s="93"/>
      <c r="Q5" s="93"/>
      <c r="R5" s="93"/>
    </row>
  </sheetData>
  <mergeCells count="3">
    <mergeCell ref="A1:L1"/>
    <mergeCell ref="N1:R1"/>
    <mergeCell ref="N5:R5"/>
  </mergeCells>
  <pageMargins left="0.7" right="0.7" top="0.75" bottom="0.75" header="0.3" footer="0.3"/>
  <pageSetup paperSize="9" scale="51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R11"/>
  <sheetViews>
    <sheetView topLeftCell="G10" workbookViewId="0">
      <selection activeCell="P5" sqref="P5"/>
    </sheetView>
  </sheetViews>
  <sheetFormatPr defaultRowHeight="15.75" x14ac:dyDescent="0.25"/>
  <cols>
    <col min="1" max="1" width="4.85546875" style="6" customWidth="1"/>
    <col min="2" max="2" width="42" style="6" customWidth="1"/>
    <col min="3" max="5" width="9.140625" style="6"/>
    <col min="6" max="7" width="13.140625" style="6" bestFit="1" customWidth="1"/>
    <col min="8" max="8" width="12.28515625" style="6" customWidth="1"/>
    <col min="9" max="9" width="16" style="6" customWidth="1"/>
    <col min="10" max="11" width="9.140625" style="6"/>
    <col min="12" max="12" width="17.7109375" style="6" customWidth="1"/>
    <col min="13" max="13" width="9.140625" style="6"/>
    <col min="14" max="17" width="21.7109375" style="6" customWidth="1"/>
    <col min="18" max="18" width="49.4257812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26" t="s">
        <v>0</v>
      </c>
      <c r="B2" s="83" t="s">
        <v>13</v>
      </c>
      <c r="C2" s="85" t="s">
        <v>1</v>
      </c>
      <c r="D2" s="85" t="s">
        <v>2</v>
      </c>
      <c r="E2" s="85" t="s">
        <v>3</v>
      </c>
      <c r="F2" s="85" t="s">
        <v>4</v>
      </c>
      <c r="G2" s="85" t="s">
        <v>5</v>
      </c>
      <c r="H2" s="85" t="s">
        <v>46</v>
      </c>
      <c r="I2" s="85" t="s">
        <v>47</v>
      </c>
      <c r="J2" s="85" t="s">
        <v>8</v>
      </c>
      <c r="K2" s="85" t="s">
        <v>9</v>
      </c>
      <c r="L2" s="85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87" customHeight="1" x14ac:dyDescent="0.25">
      <c r="A3" s="1">
        <v>1</v>
      </c>
      <c r="B3" s="73" t="s">
        <v>197</v>
      </c>
      <c r="C3" s="1" t="s">
        <v>20</v>
      </c>
      <c r="D3" s="1">
        <v>4</v>
      </c>
      <c r="E3" s="1">
        <v>2</v>
      </c>
      <c r="F3" s="4">
        <f>E3/D3</f>
        <v>0.5</v>
      </c>
      <c r="G3" s="18">
        <f>F3/8</f>
        <v>6.25E-2</v>
      </c>
      <c r="H3" s="1"/>
      <c r="I3" s="1"/>
      <c r="J3" s="1"/>
      <c r="K3" s="1"/>
      <c r="L3" s="1"/>
      <c r="N3" s="17">
        <f>K11</f>
        <v>0.73338525571914748</v>
      </c>
      <c r="O3" s="1" t="str">
        <f>L11</f>
        <v>малоэффективная</v>
      </c>
      <c r="P3" s="17">
        <v>0.68700000000000006</v>
      </c>
      <c r="Q3" s="1" t="s">
        <v>113</v>
      </c>
      <c r="R3" s="1" t="s">
        <v>164</v>
      </c>
    </row>
    <row r="4" spans="1:18" ht="23.25" customHeight="1" x14ac:dyDescent="0.25">
      <c r="A4" s="1">
        <v>2</v>
      </c>
      <c r="B4" s="73" t="s">
        <v>154</v>
      </c>
      <c r="C4" s="1" t="s">
        <v>20</v>
      </c>
      <c r="D4" s="1">
        <v>1</v>
      </c>
      <c r="E4" s="1">
        <v>1</v>
      </c>
      <c r="F4" s="4">
        <f t="shared" ref="F4:F10" si="0">E4/D4</f>
        <v>1</v>
      </c>
      <c r="G4" s="18">
        <f t="shared" ref="G4:G10" si="1">F4/8</f>
        <v>0.125</v>
      </c>
      <c r="H4" s="1" t="s">
        <v>11</v>
      </c>
      <c r="I4" s="1" t="s">
        <v>11</v>
      </c>
      <c r="J4" s="1" t="s">
        <v>11</v>
      </c>
      <c r="K4" s="1" t="s">
        <v>11</v>
      </c>
      <c r="L4" s="1"/>
    </row>
    <row r="5" spans="1:18" ht="111" customHeight="1" x14ac:dyDescent="0.25">
      <c r="A5" s="1">
        <v>3</v>
      </c>
      <c r="B5" s="73" t="s">
        <v>155</v>
      </c>
      <c r="C5" s="1" t="s">
        <v>20</v>
      </c>
      <c r="D5" s="1">
        <v>13</v>
      </c>
      <c r="E5" s="24">
        <v>13</v>
      </c>
      <c r="F5" s="4">
        <f t="shared" si="0"/>
        <v>1</v>
      </c>
      <c r="G5" s="18">
        <f t="shared" si="1"/>
        <v>0.125</v>
      </c>
      <c r="H5" s="1"/>
      <c r="I5" s="1"/>
      <c r="J5" s="1"/>
      <c r="K5" s="1"/>
      <c r="L5" s="5"/>
    </row>
    <row r="6" spans="1:18" ht="117" customHeight="1" x14ac:dyDescent="0.25">
      <c r="A6" s="1">
        <v>4</v>
      </c>
      <c r="B6" s="73" t="s">
        <v>76</v>
      </c>
      <c r="C6" s="1" t="s">
        <v>20</v>
      </c>
      <c r="D6" s="1">
        <v>1</v>
      </c>
      <c r="E6" s="24">
        <v>1</v>
      </c>
      <c r="F6" s="4">
        <f t="shared" si="0"/>
        <v>1</v>
      </c>
      <c r="G6" s="18">
        <f t="shared" si="1"/>
        <v>0.125</v>
      </c>
      <c r="H6" s="1"/>
      <c r="I6" s="1"/>
      <c r="J6" s="1"/>
      <c r="K6" s="1"/>
      <c r="L6" s="5"/>
    </row>
    <row r="7" spans="1:18" ht="101.25" customHeight="1" x14ac:dyDescent="0.25">
      <c r="A7" s="1">
        <v>5</v>
      </c>
      <c r="B7" s="73" t="s">
        <v>198</v>
      </c>
      <c r="C7" s="1" t="s">
        <v>20</v>
      </c>
      <c r="D7" s="1">
        <v>11</v>
      </c>
      <c r="E7" s="24">
        <v>9</v>
      </c>
      <c r="F7" s="4">
        <f t="shared" si="0"/>
        <v>0.81818181818181823</v>
      </c>
      <c r="G7" s="18">
        <f t="shared" si="1"/>
        <v>0.10227272727272728</v>
      </c>
      <c r="H7" s="1"/>
      <c r="I7" s="1"/>
      <c r="J7" s="1"/>
      <c r="K7" s="1"/>
      <c r="L7" s="5"/>
    </row>
    <row r="8" spans="1:18" ht="54.75" customHeight="1" x14ac:dyDescent="0.25">
      <c r="A8" s="1">
        <v>6</v>
      </c>
      <c r="B8" s="73" t="s">
        <v>199</v>
      </c>
      <c r="C8" s="1" t="s">
        <v>20</v>
      </c>
      <c r="D8" s="1">
        <v>3</v>
      </c>
      <c r="E8" s="24">
        <v>1</v>
      </c>
      <c r="F8" s="4">
        <f t="shared" si="0"/>
        <v>0.33333333333333331</v>
      </c>
      <c r="G8" s="18">
        <f t="shared" si="1"/>
        <v>4.1666666666666664E-2</v>
      </c>
      <c r="H8" s="1"/>
      <c r="I8" s="1"/>
      <c r="J8" s="1"/>
      <c r="K8" s="1"/>
      <c r="L8" s="5"/>
    </row>
    <row r="9" spans="1:18" ht="96.75" customHeight="1" x14ac:dyDescent="0.25">
      <c r="A9" s="1">
        <v>7</v>
      </c>
      <c r="B9" s="73" t="s">
        <v>156</v>
      </c>
      <c r="C9" s="1" t="s">
        <v>20</v>
      </c>
      <c r="D9" s="1">
        <v>6</v>
      </c>
      <c r="E9" s="24">
        <v>6</v>
      </c>
      <c r="F9" s="4">
        <f t="shared" si="0"/>
        <v>1</v>
      </c>
      <c r="G9" s="18">
        <f t="shared" si="1"/>
        <v>0.125</v>
      </c>
      <c r="H9" s="1"/>
      <c r="I9" s="1"/>
      <c r="J9" s="1"/>
      <c r="K9" s="1"/>
      <c r="L9" s="5"/>
    </row>
    <row r="10" spans="1:18" ht="30.75" customHeight="1" x14ac:dyDescent="0.25">
      <c r="A10" s="1">
        <v>8</v>
      </c>
      <c r="B10" s="73" t="s">
        <v>200</v>
      </c>
      <c r="C10" s="1" t="s">
        <v>20</v>
      </c>
      <c r="D10" s="1">
        <v>1</v>
      </c>
      <c r="E10" s="24">
        <v>0</v>
      </c>
      <c r="F10" s="4">
        <f t="shared" si="0"/>
        <v>0</v>
      </c>
      <c r="G10" s="18">
        <f t="shared" si="1"/>
        <v>0</v>
      </c>
      <c r="H10" s="1"/>
      <c r="I10" s="1"/>
      <c r="J10" s="1"/>
      <c r="K10" s="1"/>
      <c r="L10" s="5"/>
    </row>
    <row r="11" spans="1:18" s="7" customFormat="1" ht="31.5" x14ac:dyDescent="0.25">
      <c r="A11" s="5"/>
      <c r="B11" s="5" t="s">
        <v>12</v>
      </c>
      <c r="C11" s="5"/>
      <c r="D11" s="5"/>
      <c r="E11" s="5"/>
      <c r="F11" s="5"/>
      <c r="G11" s="9">
        <f>SUM(G3:G10)</f>
        <v>0.70643939393939392</v>
      </c>
      <c r="H11" s="89">
        <v>885519.72204000002</v>
      </c>
      <c r="I11" s="89">
        <v>852984.17289000005</v>
      </c>
      <c r="J11" s="9">
        <f>I11/H11</f>
        <v>0.96325824446343578</v>
      </c>
      <c r="K11" s="21">
        <f>G11/J11</f>
        <v>0.73338525571914748</v>
      </c>
      <c r="L11" s="5" t="s">
        <v>181</v>
      </c>
    </row>
  </sheetData>
  <mergeCells count="2">
    <mergeCell ref="A1:L1"/>
    <mergeCell ref="N1:R1"/>
  </mergeCells>
  <pageMargins left="0.7" right="0.7" top="0.75" bottom="0.75" header="0.3" footer="0.3"/>
  <pageSetup paperSize="9" scale="42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R6"/>
  <sheetViews>
    <sheetView workbookViewId="0">
      <selection activeCell="R3" sqref="R3"/>
    </sheetView>
  </sheetViews>
  <sheetFormatPr defaultRowHeight="15.75" x14ac:dyDescent="0.25"/>
  <cols>
    <col min="1" max="1" width="4.85546875" style="6" customWidth="1"/>
    <col min="2" max="2" width="28.140625" style="6" customWidth="1"/>
    <col min="3" max="6" width="9.140625" style="6"/>
    <col min="7" max="7" width="13.140625" style="6" bestFit="1" customWidth="1"/>
    <col min="8" max="8" width="12.85546875" style="6" customWidth="1"/>
    <col min="9" max="9" width="13.7109375" style="6" customWidth="1"/>
    <col min="10" max="11" width="9.140625" style="6"/>
    <col min="12" max="12" width="15.42578125" style="6" customWidth="1"/>
    <col min="13" max="13" width="9.140625" style="6"/>
    <col min="14" max="14" width="16.5703125" style="6" customWidth="1"/>
    <col min="15" max="15" width="17.140625" style="6" customWidth="1"/>
    <col min="16" max="17" width="17" style="6" customWidth="1"/>
    <col min="18" max="18" width="67.2851562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48</v>
      </c>
      <c r="I2" s="2" t="s">
        <v>50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46.5" customHeight="1" x14ac:dyDescent="0.25">
      <c r="A3" s="1">
        <v>1</v>
      </c>
      <c r="B3" s="1" t="s">
        <v>189</v>
      </c>
      <c r="C3" s="15" t="s">
        <v>26</v>
      </c>
      <c r="D3" s="1">
        <v>91</v>
      </c>
      <c r="E3" s="1">
        <v>91</v>
      </c>
      <c r="F3" s="1">
        <f>E3/D3</f>
        <v>1</v>
      </c>
      <c r="G3" s="11">
        <f>F3/2</f>
        <v>0.5</v>
      </c>
      <c r="H3" s="1"/>
      <c r="I3" s="1"/>
      <c r="J3" s="1"/>
      <c r="K3" s="1"/>
      <c r="L3" s="1"/>
      <c r="N3" s="8">
        <f>K6</f>
        <v>1.1466625323732245</v>
      </c>
      <c r="O3" s="1" t="str">
        <f>L6</f>
        <v>эффективная</v>
      </c>
      <c r="P3" s="17">
        <v>1.23</v>
      </c>
      <c r="Q3" s="1" t="s">
        <v>22</v>
      </c>
      <c r="R3" s="1" t="s">
        <v>25</v>
      </c>
    </row>
    <row r="4" spans="1:18" ht="73.5" customHeight="1" x14ac:dyDescent="0.25">
      <c r="A4" s="14">
        <v>2</v>
      </c>
      <c r="B4" s="1" t="s">
        <v>190</v>
      </c>
      <c r="C4" s="56" t="s">
        <v>26</v>
      </c>
      <c r="D4" s="56">
        <v>70</v>
      </c>
      <c r="E4" s="56">
        <v>90</v>
      </c>
      <c r="F4" s="1">
        <f t="shared" ref="F4:F5" si="0">E4/D4</f>
        <v>1.2857142857142858</v>
      </c>
      <c r="G4" s="11">
        <f>F4/2</f>
        <v>0.6428571428571429</v>
      </c>
      <c r="H4" s="1"/>
      <c r="I4" s="1"/>
      <c r="J4" s="1"/>
      <c r="K4" s="1"/>
      <c r="L4" s="1"/>
      <c r="N4" s="12"/>
      <c r="O4" s="13"/>
      <c r="P4" s="12"/>
      <c r="Q4" s="13"/>
      <c r="R4" s="13"/>
    </row>
    <row r="5" spans="1:18" ht="73.5" customHeight="1" x14ac:dyDescent="0.25">
      <c r="A5" s="14">
        <v>3</v>
      </c>
      <c r="B5" s="35" t="s">
        <v>191</v>
      </c>
      <c r="C5" s="56" t="s">
        <v>61</v>
      </c>
      <c r="D5" s="56">
        <v>0</v>
      </c>
      <c r="E5" s="56">
        <v>0</v>
      </c>
      <c r="F5" s="1" t="e">
        <f t="shared" si="0"/>
        <v>#DIV/0!</v>
      </c>
      <c r="G5" s="11" t="e">
        <f t="shared" ref="G5" si="1">F5/3</f>
        <v>#DIV/0!</v>
      </c>
      <c r="H5" s="1"/>
      <c r="I5" s="1"/>
      <c r="J5" s="1"/>
      <c r="K5" s="1"/>
      <c r="L5" s="1"/>
      <c r="N5" s="12"/>
      <c r="O5" s="13"/>
      <c r="P5" s="12"/>
      <c r="Q5" s="13"/>
      <c r="R5" s="13"/>
    </row>
    <row r="6" spans="1:18" s="7" customFormat="1" ht="31.5" x14ac:dyDescent="0.25">
      <c r="A6" s="5"/>
      <c r="B6" s="16" t="s">
        <v>12</v>
      </c>
      <c r="C6" s="5"/>
      <c r="D6" s="5"/>
      <c r="E6" s="5"/>
      <c r="F6" s="5"/>
      <c r="G6" s="9">
        <f>G4+G3</f>
        <v>1.1428571428571428</v>
      </c>
      <c r="H6" s="5">
        <v>49855.052989999996</v>
      </c>
      <c r="I6" s="29">
        <v>49689.600740000002</v>
      </c>
      <c r="J6" s="23">
        <f>I6/H6</f>
        <v>0.99668133438684381</v>
      </c>
      <c r="K6" s="9">
        <f>G6/J6</f>
        <v>1.1466625323732245</v>
      </c>
      <c r="L6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45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R44"/>
  <sheetViews>
    <sheetView zoomScale="57" zoomScaleNormal="57" workbookViewId="0">
      <selection activeCell="K44" sqref="K44"/>
    </sheetView>
  </sheetViews>
  <sheetFormatPr defaultRowHeight="15.75" x14ac:dyDescent="0.25"/>
  <cols>
    <col min="1" max="1" width="4.85546875" style="6" customWidth="1"/>
    <col min="2" max="2" width="23.5703125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7.42578125" style="6" customWidth="1"/>
    <col min="9" max="9" width="19.42578125" style="6" customWidth="1"/>
    <col min="10" max="10" width="12.42578125" style="6" customWidth="1"/>
    <col min="11" max="11" width="16.140625" style="6" customWidth="1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201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x14ac:dyDescent="0.25">
      <c r="A3" s="1"/>
      <c r="B3" s="50"/>
      <c r="C3" s="2"/>
      <c r="D3" s="2"/>
      <c r="E3" s="2"/>
      <c r="F3" s="2"/>
      <c r="G3" s="2"/>
      <c r="H3" s="2"/>
      <c r="I3" s="2"/>
      <c r="J3" s="2"/>
      <c r="K3" s="2"/>
      <c r="L3" s="2"/>
      <c r="N3" s="1"/>
      <c r="O3" s="1"/>
      <c r="P3" s="1"/>
      <c r="Q3" s="1"/>
      <c r="R3" s="1"/>
    </row>
    <row r="4" spans="1:18" ht="94.5" x14ac:dyDescent="0.25">
      <c r="A4" s="1">
        <v>1</v>
      </c>
      <c r="B4" s="1" t="s">
        <v>79</v>
      </c>
      <c r="C4" s="1" t="s">
        <v>26</v>
      </c>
      <c r="D4" s="24">
        <v>53</v>
      </c>
      <c r="E4" s="24">
        <v>59</v>
      </c>
      <c r="F4" s="4">
        <f t="shared" ref="F4:F36" si="0">E4/D4</f>
        <v>1.1132075471698113</v>
      </c>
      <c r="G4" s="18">
        <f>F4/2</f>
        <v>0.55660377358490565</v>
      </c>
      <c r="H4" s="1"/>
      <c r="I4" s="1"/>
      <c r="J4" s="1"/>
      <c r="K4" s="1"/>
      <c r="L4" s="1"/>
      <c r="N4" s="8">
        <f>K44</f>
        <v>0.96986310865217051</v>
      </c>
      <c r="O4" s="1" t="str">
        <f>L6</f>
        <v>эффективная</v>
      </c>
      <c r="P4" s="17">
        <v>0.995</v>
      </c>
      <c r="Q4" s="1" t="s">
        <v>22</v>
      </c>
      <c r="R4" s="1" t="s">
        <v>74</v>
      </c>
    </row>
    <row r="5" spans="1:18" ht="78.75" x14ac:dyDescent="0.25">
      <c r="A5" s="1">
        <v>2</v>
      </c>
      <c r="B5" s="1" t="s">
        <v>80</v>
      </c>
      <c r="C5" s="1" t="s">
        <v>26</v>
      </c>
      <c r="D5" s="24">
        <v>40</v>
      </c>
      <c r="E5" s="24">
        <v>38</v>
      </c>
      <c r="F5" s="4">
        <f t="shared" si="0"/>
        <v>0.95</v>
      </c>
      <c r="G5" s="18">
        <f>F5/2</f>
        <v>0.47499999999999998</v>
      </c>
      <c r="H5" s="1"/>
      <c r="I5" s="1"/>
      <c r="J5" s="1"/>
      <c r="K5" s="1"/>
      <c r="L5" s="1"/>
      <c r="N5" s="12"/>
      <c r="O5" s="13"/>
      <c r="P5" s="12"/>
      <c r="Q5" s="13"/>
      <c r="R5" s="13"/>
    </row>
    <row r="6" spans="1:18" s="7" customFormat="1" ht="94.5" x14ac:dyDescent="0.25">
      <c r="A6" s="5"/>
      <c r="B6" s="5" t="s">
        <v>81</v>
      </c>
      <c r="C6" s="5"/>
      <c r="D6" s="5"/>
      <c r="E6" s="5"/>
      <c r="F6" s="4"/>
      <c r="G6" s="9">
        <f>SUM(G4:G5)</f>
        <v>1.0316037735849055</v>
      </c>
      <c r="H6" s="38">
        <v>213656.66</v>
      </c>
      <c r="I6" s="52">
        <v>212939.9</v>
      </c>
      <c r="J6" s="21">
        <f>I6/H6</f>
        <v>0.99664527190493379</v>
      </c>
      <c r="K6" s="9">
        <f>G6/J6</f>
        <v>1.0350761727020026</v>
      </c>
      <c r="L6" s="5" t="s">
        <v>22</v>
      </c>
    </row>
    <row r="7" spans="1:18" ht="204.75" x14ac:dyDescent="0.25">
      <c r="A7" s="1">
        <v>1</v>
      </c>
      <c r="B7" s="1" t="s">
        <v>119</v>
      </c>
      <c r="C7" s="1" t="s">
        <v>20</v>
      </c>
      <c r="D7" s="24">
        <v>21</v>
      </c>
      <c r="E7" s="24">
        <v>21</v>
      </c>
      <c r="F7" s="40">
        <f t="shared" si="0"/>
        <v>1</v>
      </c>
      <c r="G7" s="8">
        <f>F7/4</f>
        <v>0.25</v>
      </c>
      <c r="H7" s="1"/>
      <c r="I7" s="1"/>
      <c r="J7" s="1" t="s">
        <v>11</v>
      </c>
      <c r="K7" s="1" t="s">
        <v>11</v>
      </c>
      <c r="L7" s="1"/>
      <c r="N7" s="44"/>
    </row>
    <row r="8" spans="1:18" ht="110.25" x14ac:dyDescent="0.25">
      <c r="A8" s="1">
        <v>2</v>
      </c>
      <c r="B8" s="1" t="s">
        <v>120</v>
      </c>
      <c r="C8" s="1" t="s">
        <v>20</v>
      </c>
      <c r="D8" s="24">
        <v>12</v>
      </c>
      <c r="E8" s="24">
        <v>12</v>
      </c>
      <c r="F8" s="40">
        <f t="shared" si="0"/>
        <v>1</v>
      </c>
      <c r="G8" s="8">
        <f t="shared" ref="G8:G10" si="1">F8/4</f>
        <v>0.25</v>
      </c>
      <c r="H8" s="1"/>
      <c r="I8" s="1"/>
      <c r="J8" s="1" t="s">
        <v>11</v>
      </c>
      <c r="K8" s="1" t="s">
        <v>11</v>
      </c>
      <c r="L8" s="1"/>
      <c r="N8" s="44"/>
    </row>
    <row r="9" spans="1:18" ht="189" x14ac:dyDescent="0.25">
      <c r="A9" s="1">
        <v>3</v>
      </c>
      <c r="B9" s="1" t="s">
        <v>121</v>
      </c>
      <c r="C9" s="1" t="s">
        <v>26</v>
      </c>
      <c r="D9" s="24">
        <v>100</v>
      </c>
      <c r="E9" s="24">
        <v>100</v>
      </c>
      <c r="F9" s="40">
        <f t="shared" si="0"/>
        <v>1</v>
      </c>
      <c r="G9" s="8">
        <f t="shared" si="1"/>
        <v>0.25</v>
      </c>
      <c r="H9" s="35"/>
      <c r="I9" s="35"/>
      <c r="J9" s="1"/>
      <c r="K9" s="1"/>
      <c r="L9" s="1"/>
      <c r="N9" s="44"/>
    </row>
    <row r="10" spans="1:18" ht="78.75" x14ac:dyDescent="0.25">
      <c r="A10" s="1">
        <v>4</v>
      </c>
      <c r="B10" s="1" t="s">
        <v>122</v>
      </c>
      <c r="C10" s="1" t="s">
        <v>26</v>
      </c>
      <c r="D10" s="24">
        <v>100</v>
      </c>
      <c r="E10" s="24">
        <v>100</v>
      </c>
      <c r="F10" s="40">
        <f t="shared" si="0"/>
        <v>1</v>
      </c>
      <c r="G10" s="8">
        <f t="shared" si="1"/>
        <v>0.25</v>
      </c>
      <c r="H10" s="35"/>
      <c r="I10" s="35"/>
      <c r="J10" s="1"/>
      <c r="K10" s="1"/>
      <c r="L10" s="1"/>
      <c r="N10" s="44"/>
    </row>
    <row r="11" spans="1:18" ht="78.75" x14ac:dyDescent="0.25">
      <c r="A11" s="5"/>
      <c r="B11" s="5" t="s">
        <v>82</v>
      </c>
      <c r="C11" s="5"/>
      <c r="D11" s="5"/>
      <c r="E11" s="5"/>
      <c r="F11" s="4"/>
      <c r="G11" s="9">
        <f>SUM(G7:G10)</f>
        <v>1</v>
      </c>
      <c r="H11" s="38">
        <v>863911.74</v>
      </c>
      <c r="I11" s="22">
        <v>862454.89</v>
      </c>
      <c r="J11" s="21">
        <f>I11/H11</f>
        <v>0.99831365875407596</v>
      </c>
      <c r="K11" s="9">
        <f>G11/J11</f>
        <v>1.0016891897963498</v>
      </c>
      <c r="L11" s="5" t="s">
        <v>22</v>
      </c>
    </row>
    <row r="12" spans="1:18" ht="110.25" x14ac:dyDescent="0.25">
      <c r="A12" s="1">
        <v>1</v>
      </c>
      <c r="B12" s="1" t="s">
        <v>83</v>
      </c>
      <c r="C12" s="1" t="s">
        <v>26</v>
      </c>
      <c r="D12" s="1">
        <v>85.3</v>
      </c>
      <c r="E12" s="24">
        <v>86.7</v>
      </c>
      <c r="F12" s="4">
        <f t="shared" si="0"/>
        <v>1.0164126611957798</v>
      </c>
      <c r="G12" s="8">
        <f>F12/17</f>
        <v>5.9788980070339989E-2</v>
      </c>
      <c r="H12" s="1"/>
      <c r="I12" s="1"/>
      <c r="J12" s="1" t="s">
        <v>11</v>
      </c>
      <c r="K12" s="1" t="s">
        <v>11</v>
      </c>
      <c r="L12" s="1"/>
    </row>
    <row r="13" spans="1:18" ht="110.25" x14ac:dyDescent="0.25">
      <c r="A13" s="1">
        <v>2</v>
      </c>
      <c r="B13" s="1" t="s">
        <v>123</v>
      </c>
      <c r="C13" s="1" t="s">
        <v>26</v>
      </c>
      <c r="D13" s="1">
        <v>26.5</v>
      </c>
      <c r="E13" s="24">
        <v>26.5</v>
      </c>
      <c r="F13" s="4">
        <f t="shared" si="0"/>
        <v>1</v>
      </c>
      <c r="G13" s="8">
        <f t="shared" ref="G13:G21" si="2">F13/17</f>
        <v>5.8823529411764705E-2</v>
      </c>
      <c r="H13" s="1"/>
      <c r="I13" s="1"/>
      <c r="J13" s="1"/>
      <c r="K13" s="1"/>
      <c r="L13" s="1"/>
    </row>
    <row r="14" spans="1:18" ht="220.5" x14ac:dyDescent="0.25">
      <c r="A14" s="1">
        <v>3</v>
      </c>
      <c r="B14" s="1" t="s">
        <v>124</v>
      </c>
      <c r="C14" s="1" t="s">
        <v>26</v>
      </c>
      <c r="D14" s="1">
        <v>55</v>
      </c>
      <c r="E14" s="24">
        <v>55</v>
      </c>
      <c r="F14" s="4">
        <f t="shared" si="0"/>
        <v>1</v>
      </c>
      <c r="G14" s="8">
        <f t="shared" si="2"/>
        <v>5.8823529411764705E-2</v>
      </c>
      <c r="H14" s="1"/>
      <c r="I14" s="1"/>
      <c r="J14" s="1" t="s">
        <v>11</v>
      </c>
      <c r="K14" s="1" t="s">
        <v>11</v>
      </c>
      <c r="L14" s="1"/>
    </row>
    <row r="15" spans="1:18" ht="78.75" x14ac:dyDescent="0.25">
      <c r="A15" s="1">
        <v>4</v>
      </c>
      <c r="B15" s="1" t="s">
        <v>125</v>
      </c>
      <c r="C15" s="1" t="s">
        <v>26</v>
      </c>
      <c r="D15" s="1">
        <v>100</v>
      </c>
      <c r="E15" s="24">
        <v>100</v>
      </c>
      <c r="F15" s="4">
        <f t="shared" si="0"/>
        <v>1</v>
      </c>
      <c r="G15" s="8">
        <f t="shared" si="2"/>
        <v>5.8823529411764705E-2</v>
      </c>
      <c r="H15" s="1" t="s">
        <v>11</v>
      </c>
      <c r="I15" s="1" t="s">
        <v>11</v>
      </c>
      <c r="J15" s="1" t="s">
        <v>11</v>
      </c>
      <c r="K15" s="1" t="s">
        <v>11</v>
      </c>
      <c r="L15" s="1"/>
    </row>
    <row r="16" spans="1:18" ht="78.75" x14ac:dyDescent="0.25">
      <c r="A16" s="1">
        <v>5</v>
      </c>
      <c r="B16" s="1" t="s">
        <v>126</v>
      </c>
      <c r="C16" s="1" t="s">
        <v>26</v>
      </c>
      <c r="D16" s="1">
        <v>100</v>
      </c>
      <c r="E16" s="24">
        <v>100</v>
      </c>
      <c r="F16" s="4">
        <f t="shared" si="0"/>
        <v>1</v>
      </c>
      <c r="G16" s="8">
        <f t="shared" si="2"/>
        <v>5.8823529411764705E-2</v>
      </c>
      <c r="H16" s="1"/>
      <c r="I16" s="1"/>
      <c r="J16" s="1"/>
      <c r="K16" s="1"/>
      <c r="L16" s="1"/>
    </row>
    <row r="17" spans="1:12" ht="78.75" x14ac:dyDescent="0.25">
      <c r="A17" s="1">
        <v>6</v>
      </c>
      <c r="B17" s="1" t="s">
        <v>127</v>
      </c>
      <c r="C17" s="1" t="s">
        <v>26</v>
      </c>
      <c r="D17" s="1">
        <v>50</v>
      </c>
      <c r="E17" s="24">
        <v>60.8</v>
      </c>
      <c r="F17" s="4">
        <f t="shared" si="0"/>
        <v>1.216</v>
      </c>
      <c r="G17" s="8">
        <f t="shared" si="2"/>
        <v>7.1529411764705883E-2</v>
      </c>
      <c r="H17" s="1"/>
      <c r="I17" s="1"/>
      <c r="J17" s="1"/>
      <c r="K17" s="1"/>
      <c r="L17" s="1"/>
    </row>
    <row r="18" spans="1:12" ht="157.5" x14ac:dyDescent="0.25">
      <c r="A18" s="1">
        <v>7</v>
      </c>
      <c r="B18" s="1" t="s">
        <v>128</v>
      </c>
      <c r="C18" s="1" t="s">
        <v>26</v>
      </c>
      <c r="D18" s="1">
        <v>20</v>
      </c>
      <c r="E18" s="24">
        <v>32.4</v>
      </c>
      <c r="F18" s="4">
        <f t="shared" si="0"/>
        <v>1.6199999999999999</v>
      </c>
      <c r="G18" s="8">
        <f t="shared" si="2"/>
        <v>9.5294117647058821E-2</v>
      </c>
      <c r="H18" s="1"/>
      <c r="I18" s="1"/>
      <c r="J18" s="1"/>
      <c r="K18" s="1"/>
      <c r="L18" s="1"/>
    </row>
    <row r="19" spans="1:12" ht="173.25" x14ac:dyDescent="0.25">
      <c r="A19" s="1">
        <v>8</v>
      </c>
      <c r="B19" s="1" t="s">
        <v>129</v>
      </c>
      <c r="C19" s="1" t="s">
        <v>21</v>
      </c>
      <c r="D19" s="1">
        <v>115</v>
      </c>
      <c r="E19" s="24">
        <v>221</v>
      </c>
      <c r="F19" s="4">
        <f t="shared" si="0"/>
        <v>1.9217391304347826</v>
      </c>
      <c r="G19" s="8">
        <f t="shared" si="2"/>
        <v>0.11304347826086956</v>
      </c>
      <c r="H19" s="1"/>
      <c r="I19" s="1"/>
      <c r="J19" s="1"/>
      <c r="K19" s="1"/>
      <c r="L19" s="1"/>
    </row>
    <row r="20" spans="1:12" ht="157.5" x14ac:dyDescent="0.25">
      <c r="A20" s="1">
        <v>9</v>
      </c>
      <c r="B20" s="1" t="s">
        <v>130</v>
      </c>
      <c r="C20" s="1" t="s">
        <v>26</v>
      </c>
      <c r="D20" s="1">
        <v>35</v>
      </c>
      <c r="E20" s="24">
        <v>80</v>
      </c>
      <c r="F20" s="4">
        <f t="shared" si="0"/>
        <v>2.2857142857142856</v>
      </c>
      <c r="G20" s="8">
        <f t="shared" si="2"/>
        <v>0.13445378151260504</v>
      </c>
      <c r="H20" s="1"/>
      <c r="I20" s="1"/>
      <c r="J20" s="1"/>
      <c r="K20" s="1"/>
      <c r="L20" s="1"/>
    </row>
    <row r="21" spans="1:12" ht="94.5" x14ac:dyDescent="0.25">
      <c r="A21" s="1">
        <v>10</v>
      </c>
      <c r="B21" s="1" t="s">
        <v>84</v>
      </c>
      <c r="C21" s="1" t="s">
        <v>21</v>
      </c>
      <c r="D21" s="1">
        <v>120</v>
      </c>
      <c r="E21" s="24">
        <v>306</v>
      </c>
      <c r="F21" s="4">
        <f t="shared" si="0"/>
        <v>2.5499999999999998</v>
      </c>
      <c r="G21" s="8">
        <f t="shared" si="2"/>
        <v>0.15</v>
      </c>
      <c r="H21" s="1"/>
      <c r="I21" s="1"/>
      <c r="J21" s="1"/>
      <c r="K21" s="1"/>
      <c r="L21" s="1"/>
    </row>
    <row r="22" spans="1:12" ht="141.75" x14ac:dyDescent="0.25">
      <c r="A22" s="1">
        <v>11</v>
      </c>
      <c r="B22" s="1" t="s">
        <v>131</v>
      </c>
      <c r="C22" s="1" t="s">
        <v>21</v>
      </c>
      <c r="D22" s="1">
        <v>300</v>
      </c>
      <c r="E22" s="24">
        <v>740</v>
      </c>
      <c r="F22" s="4">
        <v>0</v>
      </c>
      <c r="G22" s="8">
        <v>0</v>
      </c>
      <c r="H22" s="1"/>
      <c r="I22" s="1"/>
      <c r="J22" s="1"/>
      <c r="K22" s="1"/>
      <c r="L22" s="1"/>
    </row>
    <row r="23" spans="1:12" ht="126" x14ac:dyDescent="0.25">
      <c r="A23" s="1">
        <v>12</v>
      </c>
      <c r="B23" s="1" t="s">
        <v>132</v>
      </c>
      <c r="C23" s="1" t="s">
        <v>21</v>
      </c>
      <c r="D23" s="1">
        <v>45</v>
      </c>
      <c r="E23" s="24">
        <v>86</v>
      </c>
      <c r="F23" s="4">
        <f t="shared" si="0"/>
        <v>1.9111111111111112</v>
      </c>
      <c r="G23" s="8">
        <f>F23/17</f>
        <v>0.11241830065359477</v>
      </c>
      <c r="H23" s="1"/>
      <c r="I23" s="1"/>
      <c r="J23" s="1"/>
      <c r="K23" s="1"/>
      <c r="L23" s="1"/>
    </row>
    <row r="24" spans="1:12" ht="202.5" customHeight="1" x14ac:dyDescent="0.25">
      <c r="A24" s="1">
        <v>13</v>
      </c>
      <c r="B24" s="1" t="s">
        <v>133</v>
      </c>
      <c r="C24" s="1" t="s">
        <v>20</v>
      </c>
      <c r="D24" s="1">
        <v>25</v>
      </c>
      <c r="E24" s="24">
        <v>25</v>
      </c>
      <c r="F24" s="4">
        <f t="shared" si="0"/>
        <v>1</v>
      </c>
      <c r="G24" s="8">
        <f>F24/17</f>
        <v>5.8823529411764705E-2</v>
      </c>
      <c r="H24" s="1"/>
      <c r="I24" s="1"/>
      <c r="J24" s="1"/>
      <c r="K24" s="1"/>
      <c r="L24" s="1"/>
    </row>
    <row r="25" spans="1:12" ht="126" x14ac:dyDescent="0.25">
      <c r="A25" s="1">
        <v>14</v>
      </c>
      <c r="B25" s="1" t="s">
        <v>85</v>
      </c>
      <c r="C25" s="1" t="s">
        <v>21</v>
      </c>
      <c r="D25" s="1">
        <v>195</v>
      </c>
      <c r="E25" s="24">
        <v>371</v>
      </c>
      <c r="F25" s="4">
        <f t="shared" si="0"/>
        <v>1.9025641025641025</v>
      </c>
      <c r="G25" s="8">
        <f t="shared" ref="G25:G28" si="3">F25/17</f>
        <v>0.1119155354449472</v>
      </c>
      <c r="H25" s="1"/>
      <c r="I25" s="1"/>
      <c r="J25" s="1"/>
      <c r="K25" s="1"/>
      <c r="L25" s="1"/>
    </row>
    <row r="26" spans="1:12" ht="189" x14ac:dyDescent="0.25">
      <c r="A26" s="1">
        <v>15</v>
      </c>
      <c r="B26" s="1" t="s">
        <v>134</v>
      </c>
      <c r="C26" s="1" t="s">
        <v>21</v>
      </c>
      <c r="D26" s="1">
        <v>2000</v>
      </c>
      <c r="E26" s="24">
        <v>2000</v>
      </c>
      <c r="F26" s="4">
        <f t="shared" si="0"/>
        <v>1</v>
      </c>
      <c r="G26" s="8">
        <f t="shared" si="3"/>
        <v>5.8823529411764705E-2</v>
      </c>
      <c r="H26" s="1"/>
      <c r="I26" s="1"/>
      <c r="J26" s="1"/>
      <c r="K26" s="1"/>
      <c r="L26" s="1"/>
    </row>
    <row r="27" spans="1:12" ht="78.75" x14ac:dyDescent="0.25">
      <c r="A27" s="1">
        <v>16</v>
      </c>
      <c r="B27" s="1" t="s">
        <v>135</v>
      </c>
      <c r="C27" s="1" t="s">
        <v>20</v>
      </c>
      <c r="D27" s="1">
        <v>60</v>
      </c>
      <c r="E27" s="24">
        <v>618</v>
      </c>
      <c r="F27" s="4">
        <f t="shared" si="0"/>
        <v>10.3</v>
      </c>
      <c r="G27" s="8">
        <f t="shared" si="3"/>
        <v>0.60588235294117654</v>
      </c>
      <c r="H27" s="1"/>
      <c r="I27" s="1"/>
      <c r="J27" s="1"/>
      <c r="K27" s="1"/>
      <c r="L27" s="1"/>
    </row>
    <row r="28" spans="1:12" ht="110.25" x14ac:dyDescent="0.25">
      <c r="A28" s="1">
        <v>17</v>
      </c>
      <c r="B28" s="1" t="s">
        <v>86</v>
      </c>
      <c r="C28" s="1" t="s">
        <v>21</v>
      </c>
      <c r="D28" s="1">
        <v>30</v>
      </c>
      <c r="E28" s="24">
        <v>30</v>
      </c>
      <c r="F28" s="4">
        <f t="shared" si="0"/>
        <v>1</v>
      </c>
      <c r="G28" s="8">
        <f t="shared" si="3"/>
        <v>5.8823529411764705E-2</v>
      </c>
      <c r="H28" s="1"/>
      <c r="I28" s="1"/>
      <c r="J28" s="1"/>
      <c r="K28" s="1"/>
      <c r="L28" s="1"/>
    </row>
    <row r="29" spans="1:12" ht="189" x14ac:dyDescent="0.25">
      <c r="A29" s="5"/>
      <c r="B29" s="5" t="s">
        <v>87</v>
      </c>
      <c r="C29" s="5"/>
      <c r="D29" s="5"/>
      <c r="E29" s="5"/>
      <c r="F29" s="4"/>
      <c r="G29" s="9">
        <f>G12+G13+G14+G15+G16+G17+G18+G19+G20+G21+G22+G23+G24+G25+G26+G27+G28</f>
        <v>1.8660906641776509</v>
      </c>
      <c r="H29" s="54">
        <v>35322.480000000003</v>
      </c>
      <c r="I29" s="53">
        <v>34055.58</v>
      </c>
      <c r="J29" s="21">
        <f>I29/H29</f>
        <v>0.9641333224620694</v>
      </c>
      <c r="K29" s="9">
        <f>G29/J29</f>
        <v>1.9355110135725715</v>
      </c>
      <c r="L29" s="5" t="s">
        <v>22</v>
      </c>
    </row>
    <row r="30" spans="1:12" ht="126" x14ac:dyDescent="0.25">
      <c r="A30" s="1">
        <v>1</v>
      </c>
      <c r="B30" s="1" t="s">
        <v>88</v>
      </c>
      <c r="C30" s="1" t="s">
        <v>26</v>
      </c>
      <c r="D30" s="1">
        <v>12.01</v>
      </c>
      <c r="E30" s="24">
        <v>12.7</v>
      </c>
      <c r="F30" s="4">
        <f t="shared" si="0"/>
        <v>1.0574521232306411</v>
      </c>
      <c r="G30" s="8">
        <f>F30/2</f>
        <v>0.52872606161532054</v>
      </c>
      <c r="H30" s="1"/>
      <c r="I30" s="1"/>
      <c r="J30" s="1" t="s">
        <v>11</v>
      </c>
      <c r="K30" s="1" t="s">
        <v>11</v>
      </c>
      <c r="L30" s="1"/>
    </row>
    <row r="31" spans="1:12" ht="346.5" x14ac:dyDescent="0.25">
      <c r="A31" s="1">
        <v>2</v>
      </c>
      <c r="B31" s="1" t="s">
        <v>89</v>
      </c>
      <c r="C31" s="1" t="s">
        <v>26</v>
      </c>
      <c r="D31" s="1">
        <v>5.14</v>
      </c>
      <c r="E31" s="24">
        <v>5.14</v>
      </c>
      <c r="F31" s="4">
        <f t="shared" si="0"/>
        <v>1</v>
      </c>
      <c r="G31" s="8">
        <f>F31/2</f>
        <v>0.5</v>
      </c>
      <c r="H31" s="1"/>
      <c r="I31" s="1"/>
      <c r="J31" s="1"/>
      <c r="K31" s="1"/>
      <c r="L31" s="1"/>
    </row>
    <row r="32" spans="1:12" ht="126" x14ac:dyDescent="0.25">
      <c r="A32" s="5"/>
      <c r="B32" s="5" t="s">
        <v>90</v>
      </c>
      <c r="C32" s="5"/>
      <c r="D32" s="5"/>
      <c r="E32" s="5"/>
      <c r="F32" s="4"/>
      <c r="G32" s="9">
        <f>G31+G30</f>
        <v>1.0287260616153207</v>
      </c>
      <c r="H32" s="38">
        <v>10713.1</v>
      </c>
      <c r="I32" s="22">
        <v>10713.1</v>
      </c>
      <c r="J32" s="21">
        <f>I32/H32</f>
        <v>1</v>
      </c>
      <c r="K32" s="9">
        <f>G32/J32</f>
        <v>1.0287260616153207</v>
      </c>
      <c r="L32" s="5" t="s">
        <v>22</v>
      </c>
    </row>
    <row r="33" spans="1:14" ht="141.75" x14ac:dyDescent="0.25">
      <c r="A33" s="1">
        <v>1</v>
      </c>
      <c r="B33" s="1" t="s">
        <v>91</v>
      </c>
      <c r="C33" s="1" t="s">
        <v>26</v>
      </c>
      <c r="D33" s="1">
        <v>97.4</v>
      </c>
      <c r="E33" s="24">
        <v>97.5</v>
      </c>
      <c r="F33" s="4">
        <f t="shared" si="0"/>
        <v>1.0010266940451744</v>
      </c>
      <c r="G33" s="8">
        <f>F33/2</f>
        <v>0.50051334702258721</v>
      </c>
      <c r="H33" s="1"/>
      <c r="I33" s="1"/>
      <c r="J33" s="1" t="s">
        <v>11</v>
      </c>
      <c r="K33" s="1" t="s">
        <v>11</v>
      </c>
      <c r="L33" s="1"/>
    </row>
    <row r="34" spans="1:14" ht="63" x14ac:dyDescent="0.25">
      <c r="A34" s="1">
        <v>2</v>
      </c>
      <c r="B34" s="1" t="s">
        <v>92</v>
      </c>
      <c r="C34" s="1" t="s">
        <v>26</v>
      </c>
      <c r="D34" s="1">
        <v>100</v>
      </c>
      <c r="E34" s="24">
        <v>100</v>
      </c>
      <c r="F34" s="4">
        <f t="shared" si="0"/>
        <v>1</v>
      </c>
      <c r="G34" s="8">
        <f>F34/2</f>
        <v>0.5</v>
      </c>
      <c r="H34" s="1"/>
      <c r="I34" s="1"/>
      <c r="J34" s="1" t="s">
        <v>11</v>
      </c>
      <c r="K34" s="1" t="s">
        <v>11</v>
      </c>
      <c r="L34" s="1"/>
    </row>
    <row r="35" spans="1:14" ht="157.5" x14ac:dyDescent="0.25">
      <c r="A35" s="5"/>
      <c r="B35" s="5" t="s">
        <v>93</v>
      </c>
      <c r="C35" s="5"/>
      <c r="D35" s="5"/>
      <c r="E35" s="5"/>
      <c r="F35" s="4"/>
      <c r="G35" s="9">
        <f>SUM(G33:G34)</f>
        <v>1.0005133470225873</v>
      </c>
      <c r="H35" s="5">
        <v>350</v>
      </c>
      <c r="I35" s="22">
        <v>304.82</v>
      </c>
      <c r="J35" s="21">
        <f>I35/H35</f>
        <v>0.87091428571428564</v>
      </c>
      <c r="K35" s="9">
        <f>G35/J35</f>
        <v>1.1488080554356852</v>
      </c>
      <c r="L35" s="5" t="s">
        <v>22</v>
      </c>
    </row>
    <row r="36" spans="1:14" ht="126" x14ac:dyDescent="0.25">
      <c r="A36" s="5">
        <v>1</v>
      </c>
      <c r="B36" s="35" t="s">
        <v>136</v>
      </c>
      <c r="C36" s="5" t="s">
        <v>26</v>
      </c>
      <c r="D36" s="1">
        <v>30</v>
      </c>
      <c r="E36" s="24">
        <v>0</v>
      </c>
      <c r="F36" s="4">
        <f t="shared" si="0"/>
        <v>0</v>
      </c>
      <c r="G36" s="18">
        <f>F36/1</f>
        <v>0</v>
      </c>
      <c r="H36" s="5"/>
      <c r="I36" s="22"/>
      <c r="J36" s="21"/>
      <c r="K36" s="9"/>
      <c r="L36" s="5"/>
    </row>
    <row r="37" spans="1:14" ht="173.25" x14ac:dyDescent="0.25">
      <c r="A37" s="5"/>
      <c r="B37" s="16" t="s">
        <v>94</v>
      </c>
      <c r="C37" s="5"/>
      <c r="D37" s="1"/>
      <c r="E37" s="1"/>
      <c r="F37" s="4"/>
      <c r="G37" s="23">
        <f>G36</f>
        <v>0</v>
      </c>
      <c r="H37" s="38">
        <v>400</v>
      </c>
      <c r="I37" s="22">
        <v>0</v>
      </c>
      <c r="J37" s="21">
        <f>I37/H37</f>
        <v>0</v>
      </c>
      <c r="K37" s="9" t="e">
        <f>G37/J37</f>
        <v>#DIV/0!</v>
      </c>
      <c r="L37" s="5" t="s">
        <v>22</v>
      </c>
    </row>
    <row r="38" spans="1:14" ht="141.75" x14ac:dyDescent="0.25">
      <c r="A38" s="1">
        <v>1</v>
      </c>
      <c r="B38" s="35" t="s">
        <v>95</v>
      </c>
      <c r="C38" s="1" t="s">
        <v>20</v>
      </c>
      <c r="D38" s="1">
        <v>3</v>
      </c>
      <c r="E38" s="24">
        <v>1</v>
      </c>
      <c r="F38" s="4">
        <f>E38/D38</f>
        <v>0.33333333333333331</v>
      </c>
      <c r="G38" s="18">
        <f>F38/2</f>
        <v>0.16666666666666666</v>
      </c>
      <c r="H38" s="38"/>
      <c r="I38" s="22"/>
      <c r="J38" s="21"/>
      <c r="K38" s="9"/>
      <c r="L38" s="5"/>
    </row>
    <row r="39" spans="1:14" ht="141.75" x14ac:dyDescent="0.25">
      <c r="A39" s="1">
        <v>2</v>
      </c>
      <c r="B39" s="35" t="s">
        <v>96</v>
      </c>
      <c r="C39" s="1" t="s">
        <v>26</v>
      </c>
      <c r="D39" s="1">
        <v>12</v>
      </c>
      <c r="E39" s="24">
        <v>12.47</v>
      </c>
      <c r="F39" s="4">
        <f>E39/D39</f>
        <v>1.0391666666666668</v>
      </c>
      <c r="G39" s="18">
        <f>F39/2</f>
        <v>0.5195833333333334</v>
      </c>
      <c r="H39" s="38"/>
      <c r="I39" s="22"/>
      <c r="J39" s="21"/>
      <c r="K39" s="9"/>
      <c r="L39" s="5"/>
    </row>
    <row r="40" spans="1:14" ht="110.25" x14ac:dyDescent="0.25">
      <c r="A40" s="5"/>
      <c r="B40" s="16" t="s">
        <v>97</v>
      </c>
      <c r="C40" s="5"/>
      <c r="D40" s="1"/>
      <c r="E40" s="1"/>
      <c r="F40" s="4"/>
      <c r="G40" s="23">
        <f>G38+G39</f>
        <v>0.68625000000000003</v>
      </c>
      <c r="H40" s="38">
        <v>869.25</v>
      </c>
      <c r="I40" s="22">
        <v>638.74</v>
      </c>
      <c r="J40" s="9">
        <f>I40/H40</f>
        <v>0.73481737129709523</v>
      </c>
      <c r="K40" s="21">
        <f>G40/J40</f>
        <v>0.93390552102576951</v>
      </c>
      <c r="L40" s="5" t="s">
        <v>22</v>
      </c>
    </row>
    <row r="41" spans="1:14" ht="47.25" x14ac:dyDescent="0.25">
      <c r="A41" s="5">
        <v>1</v>
      </c>
      <c r="B41" s="35" t="s">
        <v>98</v>
      </c>
      <c r="C41" s="5" t="s">
        <v>26</v>
      </c>
      <c r="D41" s="1">
        <v>70</v>
      </c>
      <c r="E41" s="1">
        <v>86.2</v>
      </c>
      <c r="F41" s="4">
        <f t="shared" ref="F41:F42" si="4">E41/D41</f>
        <v>1.2314285714285715</v>
      </c>
      <c r="G41" s="23">
        <f>F41/2</f>
        <v>0.61571428571428577</v>
      </c>
      <c r="H41" s="38"/>
      <c r="I41" s="22"/>
      <c r="J41" s="9"/>
      <c r="K41" s="21"/>
      <c r="L41" s="5"/>
    </row>
    <row r="42" spans="1:14" ht="252" x14ac:dyDescent="0.25">
      <c r="A42" s="5">
        <v>2</v>
      </c>
      <c r="B42" s="35" t="s">
        <v>99</v>
      </c>
      <c r="C42" s="5" t="s">
        <v>26</v>
      </c>
      <c r="D42" s="1">
        <v>90</v>
      </c>
      <c r="E42" s="1">
        <v>90</v>
      </c>
      <c r="F42" s="4">
        <f t="shared" si="4"/>
        <v>1</v>
      </c>
      <c r="G42" s="23">
        <f>F42/2</f>
        <v>0.5</v>
      </c>
      <c r="H42" s="38"/>
      <c r="I42" s="22"/>
      <c r="J42" s="9"/>
      <c r="K42" s="21"/>
      <c r="L42" s="5"/>
    </row>
    <row r="43" spans="1:14" ht="31.5" x14ac:dyDescent="0.25">
      <c r="A43" s="5"/>
      <c r="B43" s="16" t="s">
        <v>62</v>
      </c>
      <c r="C43" s="5"/>
      <c r="D43" s="1"/>
      <c r="E43" s="1"/>
      <c r="F43" s="4"/>
      <c r="G43" s="23">
        <f>SUM(G41:G42)</f>
        <v>1.1157142857142857</v>
      </c>
      <c r="H43" s="51">
        <v>45304.2</v>
      </c>
      <c r="I43" s="53">
        <v>44893.51</v>
      </c>
      <c r="J43" s="9">
        <f>I43/H43</f>
        <v>0.99093483606376465</v>
      </c>
      <c r="K43" s="21">
        <f>G43/J43</f>
        <v>1.1259209436476929</v>
      </c>
      <c r="L43" s="5" t="s">
        <v>22</v>
      </c>
    </row>
    <row r="44" spans="1:14" ht="47.25" x14ac:dyDescent="0.25">
      <c r="A44" s="5"/>
      <c r="B44" s="16" t="s">
        <v>12</v>
      </c>
      <c r="C44" s="5"/>
      <c r="D44" s="5"/>
      <c r="E44" s="5"/>
      <c r="F44" s="5"/>
      <c r="G44" s="9">
        <f>(G6+G11+G29+G35+G37+G32+G40+G43)/8</f>
        <v>0.96611226651434379</v>
      </c>
      <c r="H44" s="55">
        <f>H6+H11+H29+H32+H35+H37+H40+H43</f>
        <v>1170527.43</v>
      </c>
      <c r="I44" s="32">
        <f>I6+I11+I29+I32+I35+I37+I40+I43</f>
        <v>1166000.5400000003</v>
      </c>
      <c r="J44" s="23">
        <f>I44/H44</f>
        <v>0.99613260664895342</v>
      </c>
      <c r="K44" s="21">
        <f>G44/J44</f>
        <v>0.96986310865217051</v>
      </c>
      <c r="L44" s="5" t="s">
        <v>22</v>
      </c>
      <c r="N44" s="58">
        <f>H44-I44</f>
        <v>4526.8899999996647</v>
      </c>
    </row>
  </sheetData>
  <mergeCells count="2">
    <mergeCell ref="A1:L1"/>
    <mergeCell ref="N1:R1"/>
  </mergeCells>
  <pageMargins left="0.7" right="0.7" top="0.75" bottom="0.75" header="0.3" footer="0.3"/>
  <pageSetup paperSize="9" scale="47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9"/>
  <sheetViews>
    <sheetView topLeftCell="A7" zoomScale="68" zoomScaleNormal="68" workbookViewId="0">
      <selection activeCell="Q3" sqref="Q3"/>
    </sheetView>
  </sheetViews>
  <sheetFormatPr defaultRowHeight="15.75" x14ac:dyDescent="0.25"/>
  <cols>
    <col min="1" max="1" width="4.85546875" style="6" customWidth="1"/>
    <col min="2" max="2" width="23.5703125" style="6" customWidth="1"/>
    <col min="3" max="6" width="9.140625" style="6"/>
    <col min="7" max="7" width="13.140625" style="6" bestFit="1" customWidth="1"/>
    <col min="8" max="9" width="10.85546875" style="6" bestFit="1" customWidth="1"/>
    <col min="10" max="10" width="10" style="6" customWidth="1"/>
    <col min="11" max="11" width="11.85546875" style="6" customWidth="1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63" x14ac:dyDescent="0.25">
      <c r="A3" s="1">
        <v>1</v>
      </c>
      <c r="B3" s="1" t="s">
        <v>45</v>
      </c>
      <c r="C3" s="1" t="s">
        <v>20</v>
      </c>
      <c r="D3" s="1">
        <v>12</v>
      </c>
      <c r="E3" s="1">
        <v>12</v>
      </c>
      <c r="F3" s="4">
        <f>E3/D3</f>
        <v>1</v>
      </c>
      <c r="G3" s="18">
        <f>F3/6</f>
        <v>0.16666666666666666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K9</f>
        <v>1.2334967320261438</v>
      </c>
      <c r="O3" s="1" t="s">
        <v>22</v>
      </c>
      <c r="P3" s="8" t="s">
        <v>22</v>
      </c>
      <c r="Q3" s="1"/>
      <c r="R3" s="1"/>
    </row>
    <row r="4" spans="1:18" ht="126" customHeight="1" x14ac:dyDescent="0.25">
      <c r="A4" s="1">
        <v>2</v>
      </c>
      <c r="B4" s="1" t="s">
        <v>44</v>
      </c>
      <c r="C4" s="1" t="s">
        <v>20</v>
      </c>
      <c r="D4" s="1">
        <v>85</v>
      </c>
      <c r="E4" s="1">
        <v>85</v>
      </c>
      <c r="F4" s="4">
        <f t="shared" ref="F4:F8" si="0">E4/D4</f>
        <v>1</v>
      </c>
      <c r="G4" s="18">
        <f t="shared" ref="G4:G8" si="1">F4/6</f>
        <v>0.16666666666666666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93" t="s">
        <v>60</v>
      </c>
      <c r="O4" s="93"/>
      <c r="P4" s="93"/>
      <c r="Q4" s="93"/>
      <c r="R4" s="93"/>
    </row>
    <row r="5" spans="1:18" ht="126" customHeight="1" x14ac:dyDescent="0.25">
      <c r="A5" s="1">
        <v>3</v>
      </c>
      <c r="B5" s="1" t="s">
        <v>182</v>
      </c>
      <c r="C5" s="1" t="s">
        <v>20</v>
      </c>
      <c r="D5" s="1">
        <v>3</v>
      </c>
      <c r="E5" s="1">
        <v>3</v>
      </c>
      <c r="F5" s="4">
        <f t="shared" si="0"/>
        <v>1</v>
      </c>
      <c r="G5" s="18">
        <f t="shared" si="1"/>
        <v>0.16666666666666666</v>
      </c>
      <c r="H5" s="1"/>
      <c r="I5" s="1"/>
      <c r="J5" s="1"/>
      <c r="K5" s="1"/>
      <c r="L5" s="1"/>
      <c r="N5" s="82"/>
      <c r="O5" s="82"/>
      <c r="P5" s="82"/>
      <c r="Q5" s="82"/>
      <c r="R5" s="82"/>
    </row>
    <row r="6" spans="1:18" ht="126" customHeight="1" x14ac:dyDescent="0.25">
      <c r="A6" s="1">
        <v>4</v>
      </c>
      <c r="B6" s="1" t="s">
        <v>183</v>
      </c>
      <c r="C6" s="1" t="s">
        <v>20</v>
      </c>
      <c r="D6" s="1">
        <v>10</v>
      </c>
      <c r="E6" s="1">
        <v>22</v>
      </c>
      <c r="F6" s="4">
        <f t="shared" si="0"/>
        <v>2.2000000000000002</v>
      </c>
      <c r="G6" s="18">
        <f t="shared" si="1"/>
        <v>0.3666666666666667</v>
      </c>
      <c r="H6" s="1"/>
      <c r="I6" s="1"/>
      <c r="J6" s="1"/>
      <c r="K6" s="1"/>
      <c r="L6" s="1"/>
      <c r="N6" s="82"/>
      <c r="O6" s="82"/>
      <c r="P6" s="82"/>
      <c r="Q6" s="82"/>
      <c r="R6" s="82"/>
    </row>
    <row r="7" spans="1:18" ht="126" customHeight="1" x14ac:dyDescent="0.25">
      <c r="A7" s="1">
        <v>5</v>
      </c>
      <c r="B7" s="1" t="s">
        <v>184</v>
      </c>
      <c r="C7" s="1" t="s">
        <v>20</v>
      </c>
      <c r="D7" s="1">
        <v>85</v>
      </c>
      <c r="E7" s="1">
        <v>95</v>
      </c>
      <c r="F7" s="4">
        <f t="shared" si="0"/>
        <v>1.1176470588235294</v>
      </c>
      <c r="G7" s="18">
        <f t="shared" si="1"/>
        <v>0.18627450980392157</v>
      </c>
      <c r="H7" s="1"/>
      <c r="I7" s="1"/>
      <c r="J7" s="1"/>
      <c r="K7" s="1"/>
      <c r="L7" s="1"/>
      <c r="N7" s="82"/>
      <c r="O7" s="82"/>
      <c r="P7" s="82"/>
      <c r="Q7" s="82"/>
      <c r="R7" s="82"/>
    </row>
    <row r="8" spans="1:18" ht="126" customHeight="1" x14ac:dyDescent="0.25">
      <c r="A8" s="1">
        <v>6</v>
      </c>
      <c r="B8" s="1" t="s">
        <v>185</v>
      </c>
      <c r="C8" s="1" t="s">
        <v>20</v>
      </c>
      <c r="D8" s="1">
        <v>120</v>
      </c>
      <c r="E8" s="1">
        <v>130</v>
      </c>
      <c r="F8" s="4">
        <f t="shared" si="0"/>
        <v>1.0833333333333333</v>
      </c>
      <c r="G8" s="18">
        <f t="shared" si="1"/>
        <v>0.18055555555555555</v>
      </c>
      <c r="H8" s="1"/>
      <c r="I8" s="1"/>
      <c r="J8" s="1"/>
      <c r="K8" s="1"/>
      <c r="L8" s="1"/>
      <c r="N8" s="82"/>
      <c r="O8" s="82"/>
      <c r="P8" s="82"/>
      <c r="Q8" s="82"/>
      <c r="R8" s="82"/>
    </row>
    <row r="9" spans="1:18" s="7" customFormat="1" ht="47.25" x14ac:dyDescent="0.25">
      <c r="A9" s="5"/>
      <c r="B9" s="5" t="s">
        <v>12</v>
      </c>
      <c r="C9" s="5"/>
      <c r="D9" s="5"/>
      <c r="E9" s="5"/>
      <c r="F9" s="5"/>
      <c r="G9" s="9">
        <f>G3+G4+G5+G6+G7+G8</f>
        <v>1.2334967320261438</v>
      </c>
      <c r="H9" s="29">
        <v>12427</v>
      </c>
      <c r="I9" s="29">
        <v>12427</v>
      </c>
      <c r="J9" s="9">
        <f>I9/H9</f>
        <v>1</v>
      </c>
      <c r="K9" s="9">
        <f>G9/J9</f>
        <v>1.2334967320261438</v>
      </c>
      <c r="L9" s="5"/>
    </row>
  </sheetData>
  <mergeCells count="3">
    <mergeCell ref="A1:L1"/>
    <mergeCell ref="N1:R1"/>
    <mergeCell ref="N4:R4"/>
  </mergeCells>
  <pageMargins left="0.70866141732283472" right="0.70866141732283472" top="0.74803149606299213" bottom="0.74803149606299213" header="0.31496062992125984" footer="0.31496062992125984"/>
  <pageSetup paperSize="9" scale="48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S14"/>
  <sheetViews>
    <sheetView zoomScale="95" zoomScaleNormal="95" workbookViewId="0">
      <selection activeCell="L5" sqref="L5"/>
    </sheetView>
  </sheetViews>
  <sheetFormatPr defaultRowHeight="15" x14ac:dyDescent="0.25"/>
  <cols>
    <col min="2" max="2" width="27.28515625" customWidth="1"/>
    <col min="8" max="8" width="19.7109375" customWidth="1"/>
    <col min="9" max="9" width="22.140625" customWidth="1"/>
  </cols>
  <sheetData>
    <row r="1" spans="1:19" ht="15.75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6"/>
      <c r="N1" s="92" t="s">
        <v>19</v>
      </c>
      <c r="O1" s="92"/>
      <c r="P1" s="92"/>
      <c r="Q1" s="92"/>
      <c r="R1" s="92"/>
    </row>
    <row r="2" spans="1:19" ht="198" x14ac:dyDescent="0.25">
      <c r="A2" s="1" t="s">
        <v>0</v>
      </c>
      <c r="B2" s="8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M2" s="6"/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9" ht="83.25" customHeight="1" x14ac:dyDescent="0.25">
      <c r="A3" s="14">
        <v>1</v>
      </c>
      <c r="B3" s="84" t="s">
        <v>219</v>
      </c>
      <c r="C3" s="31" t="s">
        <v>20</v>
      </c>
      <c r="D3" s="1">
        <v>2</v>
      </c>
      <c r="E3" s="15">
        <v>2</v>
      </c>
      <c r="F3" s="4">
        <f>E3/D3</f>
        <v>1</v>
      </c>
      <c r="G3" s="8">
        <f>F3/2</f>
        <v>0.5</v>
      </c>
      <c r="H3" s="2"/>
      <c r="I3" s="2"/>
      <c r="J3" s="2"/>
      <c r="K3" s="2"/>
      <c r="L3" s="2"/>
      <c r="M3" s="6"/>
      <c r="N3" s="8">
        <f>K5</f>
        <v>1</v>
      </c>
      <c r="O3" s="1" t="str">
        <f>L5</f>
        <v>эффективная</v>
      </c>
      <c r="P3" s="17">
        <v>1</v>
      </c>
      <c r="Q3" s="1" t="s">
        <v>73</v>
      </c>
      <c r="R3" s="1" t="s">
        <v>78</v>
      </c>
    </row>
    <row r="4" spans="1:19" ht="63" customHeight="1" x14ac:dyDescent="0.25">
      <c r="A4" s="14">
        <v>2</v>
      </c>
      <c r="B4" s="84" t="s">
        <v>153</v>
      </c>
      <c r="C4" s="31" t="s">
        <v>20</v>
      </c>
      <c r="D4" s="24">
        <v>7</v>
      </c>
      <c r="E4" s="28">
        <v>7</v>
      </c>
      <c r="F4" s="4">
        <f>E4/D4</f>
        <v>1</v>
      </c>
      <c r="G4" s="8">
        <f>F4/2</f>
        <v>0.5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M4" s="47"/>
      <c r="S4" s="48"/>
    </row>
    <row r="5" spans="1:19" ht="47.25" x14ac:dyDescent="0.25">
      <c r="A5" s="5"/>
      <c r="B5" s="16" t="s">
        <v>12</v>
      </c>
      <c r="C5" s="5"/>
      <c r="D5" s="5"/>
      <c r="E5" s="5"/>
      <c r="F5" s="5"/>
      <c r="G5" s="9">
        <f>SUM(G3:G4)</f>
        <v>1</v>
      </c>
      <c r="H5" s="69">
        <v>8801.6320099999994</v>
      </c>
      <c r="I5" s="29">
        <v>8801.6320099999994</v>
      </c>
      <c r="J5" s="21">
        <f>I5/H5</f>
        <v>1</v>
      </c>
      <c r="K5" s="9">
        <f>G5/J5</f>
        <v>1</v>
      </c>
      <c r="L5" s="5" t="s">
        <v>22</v>
      </c>
      <c r="M5" s="49"/>
      <c r="N5" s="49"/>
      <c r="O5" s="49"/>
      <c r="P5" s="49"/>
      <c r="Q5" s="49"/>
      <c r="R5" s="49"/>
      <c r="S5" s="48"/>
    </row>
    <row r="6" spans="1:19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</sheetData>
  <mergeCells count="2">
    <mergeCell ref="A1:L1"/>
    <mergeCell ref="N1:R1"/>
  </mergeCells>
  <pageMargins left="0.7" right="0.7" top="0.75" bottom="0.75" header="0.3" footer="0.3"/>
  <pageSetup paperSize="9" scale="63"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R15"/>
  <sheetViews>
    <sheetView topLeftCell="E1" workbookViewId="0">
      <selection activeCell="M21" sqref="M20:M21"/>
    </sheetView>
  </sheetViews>
  <sheetFormatPr defaultRowHeight="15.75" x14ac:dyDescent="0.25"/>
  <cols>
    <col min="1" max="1" width="4.85546875" style="6" customWidth="1"/>
    <col min="2" max="2" width="42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0.7109375" style="6" bestFit="1" customWidth="1"/>
    <col min="9" max="9" width="13.28515625" style="6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83" t="s">
        <v>13</v>
      </c>
      <c r="C2" s="85" t="s">
        <v>1</v>
      </c>
      <c r="D2" s="85" t="s">
        <v>2</v>
      </c>
      <c r="E2" s="85" t="s">
        <v>3</v>
      </c>
      <c r="F2" s="85" t="s">
        <v>4</v>
      </c>
      <c r="G2" s="85" t="s">
        <v>5</v>
      </c>
      <c r="H2" s="85" t="s">
        <v>46</v>
      </c>
      <c r="I2" s="85" t="s">
        <v>47</v>
      </c>
      <c r="J2" s="85" t="s">
        <v>8</v>
      </c>
      <c r="K2" s="85" t="s">
        <v>9</v>
      </c>
      <c r="L2" s="85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72.75" customHeight="1" x14ac:dyDescent="0.25">
      <c r="A3" s="14">
        <v>1</v>
      </c>
      <c r="B3" s="86" t="s">
        <v>143</v>
      </c>
      <c r="C3" s="1" t="s">
        <v>146</v>
      </c>
      <c r="D3" s="1">
        <v>17</v>
      </c>
      <c r="E3" s="1">
        <v>17</v>
      </c>
      <c r="F3" s="4">
        <f>E3/D3</f>
        <v>1</v>
      </c>
      <c r="G3" s="8">
        <f>F3/11</f>
        <v>9.0909090909090912E-2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K15</f>
        <v>1.1794180484611554</v>
      </c>
      <c r="O3" s="1" t="str">
        <f>L15</f>
        <v>эффективная</v>
      </c>
      <c r="P3" s="17">
        <v>0.78</v>
      </c>
      <c r="Q3" s="1" t="s">
        <v>112</v>
      </c>
      <c r="R3" s="1" t="s">
        <v>163</v>
      </c>
    </row>
    <row r="4" spans="1:18" ht="52.5" customHeight="1" x14ac:dyDescent="0.25">
      <c r="A4" s="14">
        <v>2</v>
      </c>
      <c r="B4" s="86" t="s">
        <v>144</v>
      </c>
      <c r="C4" s="1" t="s">
        <v>146</v>
      </c>
      <c r="D4" s="1">
        <v>23</v>
      </c>
      <c r="E4" s="1">
        <v>23</v>
      </c>
      <c r="F4" s="4">
        <f t="shared" ref="F4" si="0">E4/D4</f>
        <v>1</v>
      </c>
      <c r="G4" s="8">
        <f t="shared" ref="G4:G14" si="1">F4/11</f>
        <v>9.0909090909090912E-2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12"/>
      <c r="O4" s="13"/>
      <c r="P4" s="12"/>
      <c r="Q4" s="13"/>
      <c r="R4" s="13"/>
    </row>
    <row r="5" spans="1:18" ht="54" customHeight="1" x14ac:dyDescent="0.25">
      <c r="A5" s="14">
        <v>3</v>
      </c>
      <c r="B5" s="86" t="s">
        <v>145</v>
      </c>
      <c r="C5" s="1" t="s">
        <v>146</v>
      </c>
      <c r="D5" s="1">
        <v>100</v>
      </c>
      <c r="E5" s="1">
        <v>100</v>
      </c>
      <c r="F5" s="4">
        <f t="shared" ref="F5:F14" si="2">E5/D5</f>
        <v>1</v>
      </c>
      <c r="G5" s="8">
        <f t="shared" si="1"/>
        <v>9.0909090909090912E-2</v>
      </c>
      <c r="H5" s="1"/>
      <c r="I5" s="1"/>
      <c r="J5" s="1"/>
      <c r="K5" s="1"/>
      <c r="L5" s="1"/>
      <c r="N5" s="12"/>
      <c r="O5" s="13"/>
      <c r="P5" s="12"/>
      <c r="Q5" s="13"/>
      <c r="R5" s="13"/>
    </row>
    <row r="6" spans="1:18" ht="51.75" customHeight="1" x14ac:dyDescent="0.25">
      <c r="A6" s="14">
        <v>4</v>
      </c>
      <c r="B6" s="86" t="s">
        <v>147</v>
      </c>
      <c r="C6" s="1" t="s">
        <v>146</v>
      </c>
      <c r="D6" s="87">
        <v>35</v>
      </c>
      <c r="E6" s="1">
        <v>35</v>
      </c>
      <c r="F6" s="4">
        <f t="shared" si="2"/>
        <v>1</v>
      </c>
      <c r="G6" s="8">
        <f t="shared" si="1"/>
        <v>9.0909090909090912E-2</v>
      </c>
      <c r="H6" s="1"/>
      <c r="I6" s="1"/>
      <c r="J6" s="1"/>
      <c r="K6" s="1"/>
      <c r="L6" s="1"/>
      <c r="N6" s="12"/>
      <c r="O6" s="13"/>
      <c r="P6" s="12"/>
      <c r="Q6" s="13"/>
      <c r="R6" s="13"/>
    </row>
    <row r="7" spans="1:18" ht="54" customHeight="1" x14ac:dyDescent="0.25">
      <c r="A7" s="14">
        <v>5</v>
      </c>
      <c r="B7" s="86" t="s">
        <v>148</v>
      </c>
      <c r="C7" s="1" t="s">
        <v>146</v>
      </c>
      <c r="D7" s="87">
        <v>1</v>
      </c>
      <c r="E7" s="1">
        <v>0</v>
      </c>
      <c r="F7" s="4">
        <f t="shared" si="2"/>
        <v>0</v>
      </c>
      <c r="G7" s="8">
        <f t="shared" si="1"/>
        <v>0</v>
      </c>
      <c r="H7" s="1"/>
      <c r="I7" s="1"/>
      <c r="J7" s="1"/>
      <c r="K7" s="1"/>
      <c r="L7" s="1"/>
      <c r="N7" s="12"/>
      <c r="O7" s="13"/>
      <c r="P7" s="12"/>
      <c r="Q7" s="13"/>
      <c r="R7" s="13"/>
    </row>
    <row r="8" spans="1:18" ht="39" customHeight="1" x14ac:dyDescent="0.25">
      <c r="A8" s="14">
        <v>6</v>
      </c>
      <c r="B8" s="86" t="s">
        <v>149</v>
      </c>
      <c r="C8" s="1" t="s">
        <v>146</v>
      </c>
      <c r="D8" s="87">
        <v>2</v>
      </c>
      <c r="E8" s="1">
        <v>2</v>
      </c>
      <c r="F8" s="4">
        <f t="shared" si="2"/>
        <v>1</v>
      </c>
      <c r="G8" s="8">
        <f t="shared" si="1"/>
        <v>9.0909090909090912E-2</v>
      </c>
      <c r="H8" s="1"/>
      <c r="I8" s="1"/>
      <c r="J8" s="1"/>
      <c r="K8" s="1"/>
      <c r="L8" s="1"/>
      <c r="N8" s="12"/>
      <c r="O8" s="13"/>
      <c r="P8" s="12"/>
      <c r="Q8" s="13"/>
      <c r="R8" s="13"/>
    </row>
    <row r="9" spans="1:18" ht="114" customHeight="1" x14ac:dyDescent="0.25">
      <c r="A9" s="14">
        <v>7</v>
      </c>
      <c r="B9" s="86" t="s">
        <v>150</v>
      </c>
      <c r="C9" s="1" t="s">
        <v>151</v>
      </c>
      <c r="D9" s="87">
        <v>294.5</v>
      </c>
      <c r="E9" s="1">
        <v>294.5</v>
      </c>
      <c r="F9" s="4">
        <f t="shared" si="2"/>
        <v>1</v>
      </c>
      <c r="G9" s="8">
        <f t="shared" si="1"/>
        <v>9.0909090909090912E-2</v>
      </c>
      <c r="H9" s="1"/>
      <c r="I9" s="1"/>
      <c r="J9" s="1"/>
      <c r="K9" s="1"/>
      <c r="L9" s="1"/>
      <c r="N9" s="12"/>
      <c r="O9" s="13"/>
      <c r="P9" s="12"/>
      <c r="Q9" s="13"/>
      <c r="R9" s="13"/>
    </row>
    <row r="10" spans="1:18" ht="48" customHeight="1" x14ac:dyDescent="0.25">
      <c r="A10" s="14">
        <v>8</v>
      </c>
      <c r="B10" s="86" t="s">
        <v>192</v>
      </c>
      <c r="C10" s="1" t="s">
        <v>61</v>
      </c>
      <c r="D10" s="87">
        <v>2</v>
      </c>
      <c r="E10" s="1">
        <v>1</v>
      </c>
      <c r="F10" s="4">
        <f t="shared" si="2"/>
        <v>0.5</v>
      </c>
      <c r="G10" s="8">
        <f t="shared" si="1"/>
        <v>4.5454545454545456E-2</v>
      </c>
      <c r="H10" s="1"/>
      <c r="I10" s="1"/>
      <c r="J10" s="1"/>
      <c r="K10" s="1"/>
      <c r="L10" s="1"/>
      <c r="N10" s="12"/>
      <c r="O10" s="13"/>
      <c r="P10" s="12"/>
      <c r="Q10" s="13"/>
      <c r="R10" s="13"/>
    </row>
    <row r="11" spans="1:18" ht="69.75" customHeight="1" x14ac:dyDescent="0.25">
      <c r="A11" s="14">
        <v>9</v>
      </c>
      <c r="B11" s="86" t="s">
        <v>152</v>
      </c>
      <c r="C11" s="1" t="s">
        <v>146</v>
      </c>
      <c r="D11" s="1">
        <v>15</v>
      </c>
      <c r="E11" s="1">
        <v>15</v>
      </c>
      <c r="F11" s="4">
        <f t="shared" si="2"/>
        <v>1</v>
      </c>
      <c r="G11" s="8">
        <f t="shared" si="1"/>
        <v>9.0909090909090912E-2</v>
      </c>
      <c r="H11" s="1"/>
      <c r="I11" s="1"/>
      <c r="J11" s="1"/>
      <c r="K11" s="1"/>
      <c r="L11" s="1"/>
      <c r="N11" s="12"/>
      <c r="O11" s="13"/>
      <c r="P11" s="12"/>
      <c r="Q11" s="13"/>
      <c r="R11" s="13"/>
    </row>
    <row r="12" spans="1:18" ht="69.75" customHeight="1" x14ac:dyDescent="0.25">
      <c r="A12" s="14">
        <v>10</v>
      </c>
      <c r="B12" s="86" t="s">
        <v>193</v>
      </c>
      <c r="C12" s="1" t="s">
        <v>20</v>
      </c>
      <c r="D12" s="1">
        <v>1</v>
      </c>
      <c r="E12" s="1">
        <v>1</v>
      </c>
      <c r="F12" s="4">
        <f t="shared" si="2"/>
        <v>1</v>
      </c>
      <c r="G12" s="8">
        <f t="shared" si="1"/>
        <v>9.0909090909090912E-2</v>
      </c>
      <c r="H12" s="1"/>
      <c r="I12" s="1"/>
      <c r="J12" s="1"/>
      <c r="K12" s="1"/>
      <c r="L12" s="1"/>
      <c r="N12" s="12"/>
      <c r="O12" s="13"/>
      <c r="P12" s="12"/>
      <c r="Q12" s="13"/>
      <c r="R12" s="13"/>
    </row>
    <row r="13" spans="1:18" ht="85.5" customHeight="1" x14ac:dyDescent="0.25">
      <c r="A13" s="14">
        <v>11</v>
      </c>
      <c r="B13" s="86" t="s">
        <v>194</v>
      </c>
      <c r="C13" s="1" t="s">
        <v>146</v>
      </c>
      <c r="D13" s="87">
        <v>1</v>
      </c>
      <c r="E13" s="1">
        <v>0</v>
      </c>
      <c r="F13" s="4">
        <f t="shared" si="2"/>
        <v>0</v>
      </c>
      <c r="G13" s="8">
        <f t="shared" si="1"/>
        <v>0</v>
      </c>
      <c r="H13" s="1"/>
      <c r="I13" s="1"/>
      <c r="J13" s="1"/>
      <c r="K13" s="1"/>
      <c r="L13" s="1"/>
      <c r="N13" s="12"/>
      <c r="O13" s="13"/>
      <c r="P13" s="12"/>
      <c r="Q13" s="13"/>
      <c r="R13" s="13"/>
    </row>
    <row r="14" spans="1:18" ht="102" customHeight="1" x14ac:dyDescent="0.25">
      <c r="A14" s="14">
        <v>10</v>
      </c>
      <c r="B14" s="86" t="s">
        <v>195</v>
      </c>
      <c r="C14" s="1" t="s">
        <v>196</v>
      </c>
      <c r="D14" s="87">
        <v>11</v>
      </c>
      <c r="E14" s="1">
        <v>11</v>
      </c>
      <c r="F14" s="4">
        <f t="shared" si="2"/>
        <v>1</v>
      </c>
      <c r="G14" s="8">
        <f t="shared" si="1"/>
        <v>9.0909090909090912E-2</v>
      </c>
      <c r="H14" s="1"/>
      <c r="I14" s="1"/>
      <c r="J14" s="1"/>
      <c r="K14" s="1"/>
      <c r="L14" s="1"/>
      <c r="N14" s="12"/>
      <c r="O14" s="13"/>
      <c r="P14" s="12"/>
      <c r="Q14" s="13"/>
      <c r="R14" s="13"/>
    </row>
    <row r="15" spans="1:18" s="7" customFormat="1" ht="31.5" x14ac:dyDescent="0.25">
      <c r="A15" s="36"/>
      <c r="B15" s="5" t="s">
        <v>12</v>
      </c>
      <c r="C15" s="5"/>
      <c r="D15" s="5"/>
      <c r="E15" s="5"/>
      <c r="F15" s="5"/>
      <c r="G15" s="9">
        <f>SUM(G3:G14)</f>
        <v>0.86363636363636376</v>
      </c>
      <c r="H15" s="88">
        <v>85448.424769999998</v>
      </c>
      <c r="I15" s="88">
        <v>62570.152240000003</v>
      </c>
      <c r="J15" s="21">
        <f>I15/H15</f>
        <v>0.73225635707643488</v>
      </c>
      <c r="K15" s="9">
        <f>G15/J15</f>
        <v>1.1794180484611554</v>
      </c>
      <c r="L15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48"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4"/>
  <sheetViews>
    <sheetView workbookViewId="0">
      <selection activeCell="F3" sqref="F3"/>
    </sheetView>
  </sheetViews>
  <sheetFormatPr defaultRowHeight="15.75" x14ac:dyDescent="0.25"/>
  <cols>
    <col min="1" max="1" width="4.85546875" style="6" customWidth="1"/>
    <col min="2" max="2" width="23.5703125" style="6" customWidth="1"/>
    <col min="3" max="6" width="9.140625" style="6"/>
    <col min="7" max="7" width="13.140625" style="6" bestFit="1" customWidth="1"/>
    <col min="8" max="8" width="11.140625" style="6" customWidth="1"/>
    <col min="9" max="9" width="10.7109375" style="6" customWidth="1"/>
    <col min="10" max="10" width="9.140625" style="6" customWidth="1"/>
    <col min="11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78.75" x14ac:dyDescent="0.25">
      <c r="A3" s="1">
        <v>1</v>
      </c>
      <c r="B3" s="1" t="s">
        <v>111</v>
      </c>
      <c r="C3" s="1" t="s">
        <v>49</v>
      </c>
      <c r="D3" s="1">
        <v>480</v>
      </c>
      <c r="E3" s="1">
        <v>480</v>
      </c>
      <c r="F3" s="4">
        <f>E3/D3</f>
        <v>1</v>
      </c>
      <c r="G3" s="18">
        <f>F3/1</f>
        <v>1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K4</f>
        <v>1</v>
      </c>
      <c r="O3" s="1" t="str">
        <f>L4</f>
        <v>эффективная</v>
      </c>
      <c r="P3" s="8">
        <v>1</v>
      </c>
      <c r="Q3" s="1" t="s">
        <v>52</v>
      </c>
      <c r="R3" s="1" t="s">
        <v>23</v>
      </c>
    </row>
    <row r="4" spans="1:18" s="7" customFormat="1" ht="47.25" x14ac:dyDescent="0.25">
      <c r="A4" s="5"/>
      <c r="B4" s="5" t="s">
        <v>12</v>
      </c>
      <c r="C4" s="5"/>
      <c r="D4" s="5"/>
      <c r="E4" s="5"/>
      <c r="F4" s="5"/>
      <c r="G4" s="9">
        <f>G3</f>
        <v>1</v>
      </c>
      <c r="H4" s="5">
        <v>128.2704</v>
      </c>
      <c r="I4" s="5">
        <v>128.2704</v>
      </c>
      <c r="J4" s="9">
        <f>I4/H4</f>
        <v>1</v>
      </c>
      <c r="K4" s="9">
        <f>G4/J4</f>
        <v>1</v>
      </c>
      <c r="L4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53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DDA1-76E8-4FAC-92FA-4B0CB2116FAB}">
  <sheetPr>
    <tabColor rgb="FFFFFF00"/>
    <pageSetUpPr fitToPage="1"/>
  </sheetPr>
  <dimension ref="A1:S5"/>
  <sheetViews>
    <sheetView workbookViewId="0">
      <selection activeCell="F4" sqref="F4"/>
    </sheetView>
  </sheetViews>
  <sheetFormatPr defaultRowHeight="15" x14ac:dyDescent="0.25"/>
  <cols>
    <col min="2" max="2" width="28.28515625" customWidth="1"/>
    <col min="8" max="8" width="11.85546875" bestFit="1" customWidth="1"/>
    <col min="9" max="9" width="13.140625" bestFit="1" customWidth="1"/>
    <col min="15" max="15" width="19.5703125" customWidth="1"/>
    <col min="16" max="16" width="18.5703125" customWidth="1"/>
    <col min="17" max="17" width="20.85546875" customWidth="1"/>
    <col min="18" max="18" width="16" customWidth="1"/>
    <col min="19" max="19" width="23.140625" customWidth="1"/>
  </cols>
  <sheetData>
    <row r="1" spans="1:19" ht="15.75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O1" s="92" t="s">
        <v>19</v>
      </c>
      <c r="P1" s="92"/>
      <c r="Q1" s="92"/>
      <c r="R1" s="92"/>
      <c r="S1" s="92"/>
    </row>
    <row r="2" spans="1:19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O2" s="1" t="s">
        <v>15</v>
      </c>
      <c r="P2" s="1" t="s">
        <v>14</v>
      </c>
      <c r="Q2" s="1" t="s">
        <v>24</v>
      </c>
      <c r="R2" s="1" t="s">
        <v>16</v>
      </c>
      <c r="S2" s="1" t="s">
        <v>17</v>
      </c>
    </row>
    <row r="3" spans="1:19" ht="31.5" x14ac:dyDescent="0.25">
      <c r="A3" s="1">
        <v>1</v>
      </c>
      <c r="B3" s="1" t="s">
        <v>186</v>
      </c>
      <c r="C3" s="1" t="s">
        <v>20</v>
      </c>
      <c r="D3" s="1">
        <v>1</v>
      </c>
      <c r="E3" s="1">
        <v>1</v>
      </c>
      <c r="F3" s="4">
        <f>E3/D3</f>
        <v>1</v>
      </c>
      <c r="G3" s="18">
        <f>F3/2</f>
        <v>0.5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O3" s="8" t="str">
        <f>L5</f>
        <v>эффективная</v>
      </c>
      <c r="P3" s="34">
        <f>K5</f>
        <v>1</v>
      </c>
      <c r="Q3" s="8">
        <v>0.2</v>
      </c>
      <c r="R3" s="1" t="s">
        <v>22</v>
      </c>
      <c r="S3" s="1"/>
    </row>
    <row r="4" spans="1:19" ht="110.25" x14ac:dyDescent="0.25">
      <c r="A4" s="1">
        <v>2</v>
      </c>
      <c r="B4" s="1" t="s">
        <v>187</v>
      </c>
      <c r="C4" s="1" t="s">
        <v>188</v>
      </c>
      <c r="D4" s="1">
        <v>705</v>
      </c>
      <c r="E4" s="1">
        <v>705</v>
      </c>
      <c r="F4" s="4">
        <f>E4/D4</f>
        <v>1</v>
      </c>
      <c r="G4" s="18">
        <f>F4/2</f>
        <v>0.5</v>
      </c>
      <c r="H4" s="1"/>
      <c r="I4" s="1"/>
      <c r="J4" s="1"/>
      <c r="K4" s="1"/>
      <c r="L4" s="1"/>
      <c r="O4" s="12"/>
      <c r="P4" s="39"/>
      <c r="Q4" s="12"/>
      <c r="R4" s="13"/>
      <c r="S4" s="13"/>
    </row>
    <row r="5" spans="1:19" ht="31.5" x14ac:dyDescent="0.25">
      <c r="A5" s="5"/>
      <c r="B5" s="5" t="s">
        <v>12</v>
      </c>
      <c r="C5" s="5"/>
      <c r="D5" s="5"/>
      <c r="E5" s="5"/>
      <c r="F5" s="5"/>
      <c r="G5" s="9">
        <f>G3+G4</f>
        <v>1</v>
      </c>
      <c r="H5" s="33">
        <v>20</v>
      </c>
      <c r="I5" s="33">
        <v>20</v>
      </c>
      <c r="J5" s="9">
        <f>I5/H5</f>
        <v>1</v>
      </c>
      <c r="K5" s="9">
        <f>G5/J5</f>
        <v>1</v>
      </c>
      <c r="L5" s="5" t="s">
        <v>22</v>
      </c>
    </row>
  </sheetData>
  <mergeCells count="2">
    <mergeCell ref="A1:L1"/>
    <mergeCell ref="O1:S1"/>
  </mergeCells>
  <pageMargins left="0.7" right="0.7" top="0.75" bottom="0.75" header="0.3" footer="0.3"/>
  <pageSetup paperSize="9" scale="52" fitToHeight="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S4"/>
  <sheetViews>
    <sheetView workbookViewId="0">
      <selection activeCell="S3" sqref="S3"/>
    </sheetView>
  </sheetViews>
  <sheetFormatPr defaultRowHeight="15" x14ac:dyDescent="0.25"/>
  <cols>
    <col min="2" max="2" width="28.28515625" customWidth="1"/>
    <col min="8" max="8" width="11.85546875" bestFit="1" customWidth="1"/>
    <col min="9" max="9" width="13.140625" bestFit="1" customWidth="1"/>
    <col min="15" max="15" width="19.5703125" customWidth="1"/>
    <col min="16" max="16" width="18.5703125" customWidth="1"/>
    <col min="17" max="17" width="20.85546875" customWidth="1"/>
    <col min="18" max="18" width="16" customWidth="1"/>
    <col min="19" max="19" width="23.140625" customWidth="1"/>
  </cols>
  <sheetData>
    <row r="1" spans="1:19" ht="15.75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O1" s="92" t="s">
        <v>19</v>
      </c>
      <c r="P1" s="92"/>
      <c r="Q1" s="92"/>
      <c r="R1" s="92"/>
      <c r="S1" s="92"/>
    </row>
    <row r="2" spans="1:19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O2" s="1" t="s">
        <v>15</v>
      </c>
      <c r="P2" s="1" t="s">
        <v>14</v>
      </c>
      <c r="Q2" s="1" t="s">
        <v>24</v>
      </c>
      <c r="R2" s="1" t="s">
        <v>16</v>
      </c>
      <c r="S2" s="1" t="s">
        <v>17</v>
      </c>
    </row>
    <row r="3" spans="1:19" ht="94.5" x14ac:dyDescent="0.25">
      <c r="A3" s="1">
        <v>1</v>
      </c>
      <c r="B3" s="1" t="s">
        <v>217</v>
      </c>
      <c r="C3" s="1" t="s">
        <v>20</v>
      </c>
      <c r="D3" s="1">
        <v>45</v>
      </c>
      <c r="E3" s="1">
        <v>45</v>
      </c>
      <c r="F3" s="4">
        <f>E3/D3</f>
        <v>1</v>
      </c>
      <c r="G3" s="18">
        <f>F3/1</f>
        <v>1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O3" s="8" t="str">
        <f>L4</f>
        <v>эффективная</v>
      </c>
      <c r="P3" s="34">
        <f>K4</f>
        <v>1</v>
      </c>
      <c r="Q3" s="8">
        <v>1</v>
      </c>
      <c r="R3" s="1" t="s">
        <v>22</v>
      </c>
      <c r="S3" s="1" t="s">
        <v>216</v>
      </c>
    </row>
    <row r="4" spans="1:19" ht="31.5" x14ac:dyDescent="0.25">
      <c r="A4" s="5"/>
      <c r="B4" s="5" t="s">
        <v>12</v>
      </c>
      <c r="C4" s="5"/>
      <c r="D4" s="5"/>
      <c r="E4" s="5"/>
      <c r="F4" s="5"/>
      <c r="G4" s="9">
        <f>G3</f>
        <v>1</v>
      </c>
      <c r="H4" s="33">
        <v>15.84</v>
      </c>
      <c r="I4" s="33">
        <v>15.84</v>
      </c>
      <c r="J4" s="9">
        <f>I4/H4</f>
        <v>1</v>
      </c>
      <c r="K4" s="9">
        <f>G4/J4</f>
        <v>1</v>
      </c>
      <c r="L4" s="5" t="s">
        <v>22</v>
      </c>
    </row>
  </sheetData>
  <mergeCells count="2">
    <mergeCell ref="A1:L1"/>
    <mergeCell ref="O1:S1"/>
  </mergeCells>
  <pageMargins left="0.7" right="0.7" top="0.75" bottom="0.75" header="0.3" footer="0.3"/>
  <pageSetup paperSize="9" scale="5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R13"/>
  <sheetViews>
    <sheetView topLeftCell="A4" zoomScale="57" zoomScaleNormal="57" workbookViewId="0">
      <selection activeCell="N9" sqref="N9"/>
    </sheetView>
  </sheetViews>
  <sheetFormatPr defaultRowHeight="15.75" x14ac:dyDescent="0.25"/>
  <cols>
    <col min="1" max="1" width="4.85546875" style="6" customWidth="1"/>
    <col min="2" max="2" width="23.5703125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2.85546875" style="6" customWidth="1"/>
    <col min="9" max="9" width="19.42578125" style="6" customWidth="1"/>
    <col min="10" max="10" width="12.42578125" style="6" customWidth="1"/>
    <col min="11" max="11" width="16.140625" style="6" customWidth="1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201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x14ac:dyDescent="0.25">
      <c r="A3" s="1"/>
      <c r="B3" s="50"/>
      <c r="C3" s="2"/>
      <c r="D3" s="2"/>
      <c r="E3" s="2"/>
      <c r="F3" s="2"/>
      <c r="G3" s="2"/>
      <c r="H3" s="2"/>
      <c r="I3" s="2"/>
      <c r="J3" s="2"/>
      <c r="K3" s="2"/>
      <c r="L3" s="2"/>
      <c r="N3" s="1"/>
      <c r="O3" s="1"/>
      <c r="P3" s="1"/>
      <c r="Q3" s="1"/>
      <c r="R3" s="1"/>
    </row>
    <row r="4" spans="1:18" ht="126" x14ac:dyDescent="0.25">
      <c r="A4" s="1">
        <v>1</v>
      </c>
      <c r="B4" s="1" t="s">
        <v>103</v>
      </c>
      <c r="C4" s="1" t="s">
        <v>26</v>
      </c>
      <c r="D4" s="24">
        <v>100</v>
      </c>
      <c r="E4" s="24">
        <v>100</v>
      </c>
      <c r="F4" s="4">
        <f t="shared" ref="F4:F11" si="0">E4/D4</f>
        <v>1</v>
      </c>
      <c r="G4" s="18">
        <f>F4/1</f>
        <v>1</v>
      </c>
      <c r="H4" s="1"/>
      <c r="I4" s="1"/>
      <c r="J4" s="1"/>
      <c r="K4" s="1"/>
      <c r="L4" s="1"/>
      <c r="N4" s="8">
        <f>K13</f>
        <v>1.02833816812354</v>
      </c>
      <c r="O4" s="1" t="str">
        <f>L5</f>
        <v>эффективная</v>
      </c>
      <c r="P4" s="17">
        <v>1.0009999999999999</v>
      </c>
      <c r="Q4" s="1" t="s">
        <v>22</v>
      </c>
      <c r="R4" s="1" t="s">
        <v>74</v>
      </c>
    </row>
    <row r="5" spans="1:18" s="7" customFormat="1" ht="141.75" x14ac:dyDescent="0.25">
      <c r="A5" s="5"/>
      <c r="B5" s="5" t="s">
        <v>104</v>
      </c>
      <c r="C5" s="5"/>
      <c r="D5" s="5"/>
      <c r="E5" s="5"/>
      <c r="F5" s="4"/>
      <c r="G5" s="9">
        <f>SUM(G4:G4)</f>
        <v>1</v>
      </c>
      <c r="H5" s="37">
        <v>53233.233690000001</v>
      </c>
      <c r="I5" s="37">
        <v>51989.85338</v>
      </c>
      <c r="J5" s="21">
        <f>I5/H5</f>
        <v>0.97664278076284561</v>
      </c>
      <c r="K5" s="9">
        <f>G5/J5</f>
        <v>1.0239158264385166</v>
      </c>
      <c r="L5" s="5" t="s">
        <v>22</v>
      </c>
    </row>
    <row r="6" spans="1:18" ht="63" x14ac:dyDescent="0.25">
      <c r="A6" s="1">
        <v>1</v>
      </c>
      <c r="B6" s="1" t="s">
        <v>105</v>
      </c>
      <c r="C6" s="1"/>
      <c r="D6" s="24">
        <v>100</v>
      </c>
      <c r="E6" s="24">
        <v>100</v>
      </c>
      <c r="F6" s="40">
        <f t="shared" si="0"/>
        <v>1</v>
      </c>
      <c r="G6" s="8">
        <f>F6/6</f>
        <v>0.16666666666666666</v>
      </c>
      <c r="H6" s="1"/>
      <c r="I6" s="1"/>
      <c r="J6" s="1" t="s">
        <v>11</v>
      </c>
      <c r="K6" s="1" t="s">
        <v>11</v>
      </c>
      <c r="L6" s="1"/>
      <c r="N6" s="44"/>
    </row>
    <row r="7" spans="1:18" ht="47.25" x14ac:dyDescent="0.25">
      <c r="A7" s="1">
        <v>2</v>
      </c>
      <c r="B7" s="1" t="s">
        <v>106</v>
      </c>
      <c r="C7" s="1"/>
      <c r="D7" s="67">
        <v>77875</v>
      </c>
      <c r="E7" s="67">
        <v>77875</v>
      </c>
      <c r="F7" s="40">
        <f t="shared" si="0"/>
        <v>1</v>
      </c>
      <c r="G7" s="8">
        <f t="shared" ref="G7:G11" si="1">F7/6</f>
        <v>0.16666666666666666</v>
      </c>
      <c r="H7" s="1"/>
      <c r="I7" s="1"/>
      <c r="J7" s="1" t="s">
        <v>11</v>
      </c>
      <c r="K7" s="1" t="s">
        <v>11</v>
      </c>
      <c r="L7" s="1"/>
      <c r="N7" s="44"/>
    </row>
    <row r="8" spans="1:18" ht="47.25" x14ac:dyDescent="0.25">
      <c r="A8" s="1">
        <v>3</v>
      </c>
      <c r="B8" s="26" t="s">
        <v>107</v>
      </c>
      <c r="C8" s="1"/>
      <c r="D8" s="24">
        <v>100</v>
      </c>
      <c r="E8" s="24">
        <v>100</v>
      </c>
      <c r="F8" s="40">
        <f t="shared" si="0"/>
        <v>1</v>
      </c>
      <c r="G8" s="8">
        <f t="shared" si="1"/>
        <v>0.16666666666666666</v>
      </c>
      <c r="H8" s="35"/>
      <c r="I8" s="35"/>
      <c r="J8" s="1"/>
      <c r="K8" s="1"/>
      <c r="L8" s="1"/>
      <c r="N8" s="44"/>
    </row>
    <row r="9" spans="1:18" ht="94.5" x14ac:dyDescent="0.25">
      <c r="A9" s="1">
        <v>4</v>
      </c>
      <c r="B9" s="1" t="s">
        <v>108</v>
      </c>
      <c r="C9" s="1"/>
      <c r="D9" s="24">
        <v>21</v>
      </c>
      <c r="E9" s="24">
        <v>21</v>
      </c>
      <c r="F9" s="40">
        <f t="shared" si="0"/>
        <v>1</v>
      </c>
      <c r="G9" s="8">
        <f t="shared" si="1"/>
        <v>0.16666666666666666</v>
      </c>
      <c r="H9" s="1" t="s">
        <v>11</v>
      </c>
      <c r="I9" s="1" t="s">
        <v>11</v>
      </c>
      <c r="J9" s="1" t="s">
        <v>11</v>
      </c>
      <c r="K9" s="1" t="s">
        <v>11</v>
      </c>
      <c r="L9" s="1"/>
      <c r="N9" s="44"/>
    </row>
    <row r="10" spans="1:18" ht="78.75" x14ac:dyDescent="0.25">
      <c r="A10" s="1">
        <v>5</v>
      </c>
      <c r="B10" s="1" t="s">
        <v>109</v>
      </c>
      <c r="C10" s="1" t="s">
        <v>26</v>
      </c>
      <c r="D10" s="1">
        <v>15</v>
      </c>
      <c r="E10" s="24">
        <v>15</v>
      </c>
      <c r="F10" s="40">
        <f t="shared" si="0"/>
        <v>1</v>
      </c>
      <c r="G10" s="8">
        <f t="shared" si="1"/>
        <v>0.16666666666666666</v>
      </c>
      <c r="H10" s="1"/>
      <c r="I10" s="1"/>
      <c r="J10" s="1" t="s">
        <v>11</v>
      </c>
      <c r="K10" s="1" t="s">
        <v>11</v>
      </c>
      <c r="L10" s="1"/>
    </row>
    <row r="11" spans="1:18" ht="126" x14ac:dyDescent="0.25">
      <c r="A11" s="1">
        <v>6</v>
      </c>
      <c r="B11" s="1" t="s">
        <v>110</v>
      </c>
      <c r="C11" s="1" t="s">
        <v>20</v>
      </c>
      <c r="D11" s="1">
        <v>100</v>
      </c>
      <c r="E11" s="24">
        <v>100</v>
      </c>
      <c r="F11" s="40">
        <f t="shared" si="0"/>
        <v>1</v>
      </c>
      <c r="G11" s="8">
        <f t="shared" si="1"/>
        <v>0.16666666666666666</v>
      </c>
      <c r="H11" s="1"/>
      <c r="I11" s="1"/>
      <c r="J11" s="1"/>
      <c r="K11" s="1"/>
      <c r="L11" s="1"/>
    </row>
    <row r="12" spans="1:18" ht="31.5" x14ac:dyDescent="0.25">
      <c r="A12" s="5"/>
      <c r="B12" s="16" t="s">
        <v>62</v>
      </c>
      <c r="C12" s="5"/>
      <c r="D12" s="1"/>
      <c r="E12" s="1"/>
      <c r="F12" s="4"/>
      <c r="G12" s="23">
        <f>SUM(G6:G11)</f>
        <v>0.99999999999999989</v>
      </c>
      <c r="H12" s="68">
        <v>71352.062290000002</v>
      </c>
      <c r="I12" s="53">
        <v>69162.214919999999</v>
      </c>
      <c r="J12" s="9">
        <f>I12/H12</f>
        <v>0.96930926311422239</v>
      </c>
      <c r="K12" s="21">
        <f>G12/J12</f>
        <v>1.0316624817833406</v>
      </c>
      <c r="L12" s="5" t="s">
        <v>22</v>
      </c>
    </row>
    <row r="13" spans="1:18" ht="47.25" x14ac:dyDescent="0.25">
      <c r="A13" s="5"/>
      <c r="B13" s="16" t="s">
        <v>12</v>
      </c>
      <c r="C13" s="5"/>
      <c r="D13" s="5"/>
      <c r="E13" s="5"/>
      <c r="F13" s="5"/>
      <c r="G13" s="9">
        <f>(G5+G12)/2</f>
        <v>1</v>
      </c>
      <c r="H13" s="55">
        <f>H5+H12</f>
        <v>124585.29598</v>
      </c>
      <c r="I13" s="32">
        <f>I5+I12</f>
        <v>121152.0683</v>
      </c>
      <c r="J13" s="23">
        <f>I13/H13</f>
        <v>0.972442753753612</v>
      </c>
      <c r="K13" s="21">
        <f>G13/J13</f>
        <v>1.02833816812354</v>
      </c>
      <c r="L13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4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R11"/>
  <sheetViews>
    <sheetView workbookViewId="0">
      <selection activeCell="H11" sqref="H11"/>
    </sheetView>
  </sheetViews>
  <sheetFormatPr defaultRowHeight="15.75" x14ac:dyDescent="0.25"/>
  <cols>
    <col min="1" max="1" width="4.85546875" style="6" customWidth="1"/>
    <col min="2" max="2" width="27.28515625" style="6" customWidth="1"/>
    <col min="3" max="6" width="9.140625" style="6"/>
    <col min="7" max="7" width="13.140625" style="6" bestFit="1" customWidth="1"/>
    <col min="8" max="8" width="10.5703125" style="6" customWidth="1"/>
    <col min="9" max="9" width="11.85546875" style="6" bestFit="1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47.25" x14ac:dyDescent="0.25">
      <c r="A3" s="1"/>
      <c r="B3" s="5" t="s">
        <v>36</v>
      </c>
      <c r="C3" s="1"/>
      <c r="D3" s="1"/>
      <c r="E3" s="1"/>
      <c r="F3" s="1"/>
      <c r="G3" s="11"/>
      <c r="H3" s="1"/>
      <c r="I3" s="1"/>
      <c r="J3" s="1"/>
      <c r="K3" s="1"/>
      <c r="L3" s="1"/>
      <c r="N3" s="8">
        <f>K11</f>
        <v>1</v>
      </c>
      <c r="O3" s="1" t="str">
        <f>L11</f>
        <v>эффективная</v>
      </c>
      <c r="P3" s="17">
        <v>1</v>
      </c>
      <c r="Q3" s="1" t="s">
        <v>22</v>
      </c>
      <c r="R3" s="1" t="s">
        <v>51</v>
      </c>
    </row>
    <row r="4" spans="1:18" ht="157.5" customHeight="1" x14ac:dyDescent="0.25">
      <c r="A4" s="1">
        <v>1</v>
      </c>
      <c r="B4" s="1" t="s">
        <v>166</v>
      </c>
      <c r="C4" s="1" t="s">
        <v>20</v>
      </c>
      <c r="D4" s="1">
        <v>4</v>
      </c>
      <c r="E4" s="1">
        <v>4</v>
      </c>
      <c r="F4" s="4">
        <f>E4/D4</f>
        <v>1</v>
      </c>
      <c r="G4" s="18">
        <v>1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12"/>
      <c r="O4" s="13"/>
      <c r="P4" s="12"/>
      <c r="Q4" s="13"/>
      <c r="R4" s="13"/>
    </row>
    <row r="5" spans="1:18" ht="37.5" customHeight="1" x14ac:dyDescent="0.25">
      <c r="A5" s="1"/>
      <c r="B5" s="5" t="s">
        <v>40</v>
      </c>
      <c r="C5" s="5"/>
      <c r="D5" s="5"/>
      <c r="E5" s="5"/>
      <c r="F5" s="5"/>
      <c r="G5" s="9">
        <v>1</v>
      </c>
      <c r="H5" s="5">
        <v>2782.08</v>
      </c>
      <c r="I5" s="5">
        <v>2782.08</v>
      </c>
      <c r="J5" s="21">
        <f>I5/H5</f>
        <v>1</v>
      </c>
      <c r="K5" s="21">
        <f>G5/J5</f>
        <v>1</v>
      </c>
      <c r="L5" s="5" t="s">
        <v>22</v>
      </c>
      <c r="N5" s="12"/>
      <c r="O5" s="13"/>
      <c r="P5" s="12"/>
      <c r="Q5" s="13"/>
      <c r="R5" s="13"/>
    </row>
    <row r="6" spans="1:18" x14ac:dyDescent="0.25">
      <c r="A6" s="1"/>
      <c r="B6" s="19" t="s">
        <v>37</v>
      </c>
      <c r="C6" s="1"/>
      <c r="D6" s="1"/>
      <c r="E6" s="1"/>
      <c r="F6" s="1"/>
      <c r="G6" s="9"/>
      <c r="H6" s="5"/>
      <c r="I6" s="5"/>
      <c r="J6" s="9"/>
      <c r="K6" s="9"/>
      <c r="L6" s="5"/>
      <c r="N6" s="12"/>
      <c r="O6" s="13"/>
      <c r="P6" s="12"/>
      <c r="Q6" s="13"/>
      <c r="R6" s="13"/>
    </row>
    <row r="7" spans="1:18" ht="43.5" customHeight="1" x14ac:dyDescent="0.25">
      <c r="A7" s="14">
        <v>1</v>
      </c>
      <c r="B7" s="73" t="s">
        <v>168</v>
      </c>
      <c r="C7" s="77" t="s">
        <v>26</v>
      </c>
      <c r="D7" s="73">
        <v>330</v>
      </c>
      <c r="E7" s="73">
        <v>330</v>
      </c>
      <c r="F7" s="78">
        <f t="shared" ref="F7:F9" si="0">E7/D7</f>
        <v>1</v>
      </c>
      <c r="G7" s="79">
        <f>F7/3</f>
        <v>0.33333333333333331</v>
      </c>
      <c r="H7" s="73"/>
      <c r="I7" s="73" t="s">
        <v>11</v>
      </c>
      <c r="J7" s="73" t="s">
        <v>11</v>
      </c>
      <c r="K7" s="73" t="s">
        <v>11</v>
      </c>
      <c r="L7" s="73"/>
    </row>
    <row r="8" spans="1:18" ht="46.5" customHeight="1" x14ac:dyDescent="0.25">
      <c r="A8" s="14">
        <v>2</v>
      </c>
      <c r="B8" s="73" t="s">
        <v>211</v>
      </c>
      <c r="C8" s="77" t="s">
        <v>26</v>
      </c>
      <c r="D8" s="73">
        <v>958</v>
      </c>
      <c r="E8" s="73">
        <v>958</v>
      </c>
      <c r="F8" s="78">
        <f t="shared" si="0"/>
        <v>1</v>
      </c>
      <c r="G8" s="79">
        <f t="shared" ref="G8:G9" si="1">F8/3</f>
        <v>0.33333333333333331</v>
      </c>
      <c r="H8" s="73" t="s">
        <v>11</v>
      </c>
      <c r="I8" s="73" t="s">
        <v>11</v>
      </c>
      <c r="J8" s="73" t="s">
        <v>11</v>
      </c>
      <c r="K8" s="73" t="s">
        <v>11</v>
      </c>
      <c r="L8" s="73"/>
    </row>
    <row r="9" spans="1:18" ht="51" customHeight="1" x14ac:dyDescent="0.25">
      <c r="A9" s="14">
        <v>3</v>
      </c>
      <c r="B9" s="73" t="s">
        <v>167</v>
      </c>
      <c r="C9" s="77" t="s">
        <v>43</v>
      </c>
      <c r="D9" s="73">
        <v>1</v>
      </c>
      <c r="E9" s="73">
        <v>1</v>
      </c>
      <c r="F9" s="78">
        <f t="shared" si="0"/>
        <v>1</v>
      </c>
      <c r="G9" s="79">
        <f t="shared" si="1"/>
        <v>0.33333333333333331</v>
      </c>
      <c r="H9" s="73"/>
      <c r="I9" s="73"/>
      <c r="J9" s="73"/>
      <c r="K9" s="73"/>
      <c r="L9" s="73"/>
    </row>
    <row r="10" spans="1:18" ht="28.5" customHeight="1" x14ac:dyDescent="0.25">
      <c r="A10" s="14"/>
      <c r="B10" s="5" t="s">
        <v>41</v>
      </c>
      <c r="C10" s="5"/>
      <c r="D10" s="5"/>
      <c r="E10" s="5"/>
      <c r="F10" s="5"/>
      <c r="G10" s="9">
        <f>SUM(G7:G9)</f>
        <v>1</v>
      </c>
      <c r="H10" s="5">
        <v>475.50389999999999</v>
      </c>
      <c r="I10" s="5">
        <v>475.50389999999999</v>
      </c>
      <c r="J10" s="21">
        <f>I10/H10</f>
        <v>1</v>
      </c>
      <c r="K10" s="9">
        <f>G10/J10</f>
        <v>1</v>
      </c>
      <c r="L10" s="5" t="s">
        <v>22</v>
      </c>
    </row>
    <row r="11" spans="1:18" s="7" customFormat="1" ht="47.25" x14ac:dyDescent="0.25">
      <c r="A11" s="5"/>
      <c r="B11" s="16" t="s">
        <v>12</v>
      </c>
      <c r="C11" s="5"/>
      <c r="D11" s="5"/>
      <c r="E11" s="5"/>
      <c r="F11" s="5"/>
      <c r="G11" s="9">
        <f>(G10+G5)/2</f>
        <v>1</v>
      </c>
      <c r="H11" s="5">
        <f>H10+H5</f>
        <v>3257.5839000000001</v>
      </c>
      <c r="I11" s="5">
        <f>I10+I5</f>
        <v>3257.5839000000001</v>
      </c>
      <c r="J11" s="21">
        <f>I11/H11</f>
        <v>1</v>
      </c>
      <c r="K11" s="9">
        <f>G11/J11</f>
        <v>1</v>
      </c>
      <c r="L11" s="5" t="s">
        <v>22</v>
      </c>
    </row>
  </sheetData>
  <mergeCells count="2">
    <mergeCell ref="A1:L1"/>
    <mergeCell ref="N1:R1"/>
  </mergeCells>
  <pageMargins left="0.70866141732283461" right="0.70866141732283461" top="0.74803149606299213" bottom="0.74803149606299213" header="0.31496062992125984" footer="0.31496062992125984"/>
  <pageSetup paperSize="9" scale="52" fitToHeight="0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S15"/>
  <sheetViews>
    <sheetView zoomScale="59" zoomScaleNormal="59" workbookViewId="0">
      <selection activeCell="R4" sqref="R4"/>
    </sheetView>
  </sheetViews>
  <sheetFormatPr defaultRowHeight="15" x14ac:dyDescent="0.25"/>
  <cols>
    <col min="2" max="2" width="28" customWidth="1"/>
    <col min="8" max="8" width="19.7109375" customWidth="1"/>
    <col min="9" max="9" width="15.85546875" customWidth="1"/>
    <col min="15" max="15" width="18.140625" customWidth="1"/>
    <col min="16" max="16" width="17.140625" customWidth="1"/>
    <col min="17" max="17" width="25.85546875" customWidth="1"/>
    <col min="18" max="18" width="37.28515625" customWidth="1"/>
  </cols>
  <sheetData>
    <row r="1" spans="1:19" ht="15.75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6"/>
      <c r="N1" s="92" t="s">
        <v>19</v>
      </c>
      <c r="O1" s="92"/>
      <c r="P1" s="92"/>
      <c r="Q1" s="92"/>
      <c r="R1" s="92"/>
    </row>
    <row r="2" spans="1:19" ht="230.2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M2" s="6"/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9" ht="63" x14ac:dyDescent="0.25">
      <c r="A3" s="14">
        <v>1</v>
      </c>
      <c r="B3" s="1" t="s">
        <v>101</v>
      </c>
      <c r="C3" s="31" t="s">
        <v>20</v>
      </c>
      <c r="D3" s="24">
        <v>6</v>
      </c>
      <c r="E3" s="28">
        <v>9</v>
      </c>
      <c r="F3" s="4">
        <f>E3/D3</f>
        <v>1.5</v>
      </c>
      <c r="G3" s="8">
        <f>F3/3</f>
        <v>0.5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M3" s="47"/>
      <c r="N3" s="8">
        <f>K6</f>
        <v>1.2195121951219512</v>
      </c>
      <c r="O3" s="1" t="str">
        <f>L6</f>
        <v>эффективная</v>
      </c>
      <c r="P3" s="17">
        <v>1.02</v>
      </c>
      <c r="Q3" s="1" t="s">
        <v>165</v>
      </c>
      <c r="R3" s="1" t="s">
        <v>216</v>
      </c>
      <c r="S3" s="48"/>
    </row>
    <row r="4" spans="1:19" ht="78.75" x14ac:dyDescent="0.25">
      <c r="A4" s="14">
        <v>2</v>
      </c>
      <c r="B4" s="1" t="s">
        <v>102</v>
      </c>
      <c r="C4" s="31" t="s">
        <v>20</v>
      </c>
      <c r="D4" s="24">
        <v>82</v>
      </c>
      <c r="E4" s="28">
        <v>95</v>
      </c>
      <c r="F4" s="4">
        <f t="shared" ref="F4:F5" si="0">E4/D4</f>
        <v>1.1585365853658536</v>
      </c>
      <c r="G4" s="8">
        <f t="shared" ref="G4:G5" si="1">F4/3</f>
        <v>0.38617886178861788</v>
      </c>
      <c r="H4" s="1"/>
      <c r="I4" s="1"/>
      <c r="J4" s="1"/>
      <c r="K4" s="1"/>
      <c r="L4" s="1"/>
      <c r="M4" s="47"/>
      <c r="N4" s="12"/>
      <c r="O4" s="13"/>
      <c r="P4" s="30"/>
      <c r="Q4" s="13"/>
      <c r="R4" s="13"/>
      <c r="S4" s="48"/>
    </row>
    <row r="5" spans="1:19" ht="63" x14ac:dyDescent="0.25">
      <c r="A5" s="14">
        <v>3</v>
      </c>
      <c r="B5" s="1" t="s">
        <v>215</v>
      </c>
      <c r="C5" s="31" t="s">
        <v>26</v>
      </c>
      <c r="D5" s="24">
        <v>66</v>
      </c>
      <c r="E5" s="28">
        <v>66</v>
      </c>
      <c r="F5" s="4">
        <f t="shared" si="0"/>
        <v>1</v>
      </c>
      <c r="G5" s="8">
        <f t="shared" si="1"/>
        <v>0.33333333333333331</v>
      </c>
      <c r="H5" s="1"/>
      <c r="I5" s="1"/>
      <c r="J5" s="1"/>
      <c r="K5" s="1"/>
      <c r="L5" s="1"/>
      <c r="M5" s="47"/>
      <c r="N5" s="12"/>
      <c r="O5" s="13"/>
      <c r="P5" s="30"/>
      <c r="Q5" s="13"/>
      <c r="R5" s="13"/>
      <c r="S5" s="48"/>
    </row>
    <row r="6" spans="1:19" ht="31.5" x14ac:dyDescent="0.25">
      <c r="A6" s="5"/>
      <c r="B6" s="5" t="s">
        <v>12</v>
      </c>
      <c r="C6" s="5"/>
      <c r="D6" s="5"/>
      <c r="E6" s="5"/>
      <c r="F6" s="5"/>
      <c r="G6" s="9">
        <f>SUM(G3:G5)</f>
        <v>1.2195121951219512</v>
      </c>
      <c r="H6" s="29">
        <v>100</v>
      </c>
      <c r="I6" s="29">
        <v>100</v>
      </c>
      <c r="J6" s="21">
        <f>I6/H6</f>
        <v>1</v>
      </c>
      <c r="K6" s="9">
        <f>G6/J6</f>
        <v>1.2195121951219512</v>
      </c>
      <c r="L6" s="5" t="s">
        <v>22</v>
      </c>
      <c r="M6" s="49"/>
      <c r="N6" s="49"/>
      <c r="O6" s="49"/>
      <c r="P6" s="49"/>
      <c r="Q6" s="49"/>
      <c r="R6" s="49"/>
      <c r="S6" s="48"/>
    </row>
    <row r="7" spans="1:19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</sheetData>
  <mergeCells count="2">
    <mergeCell ref="A1:L1"/>
    <mergeCell ref="N1:R1"/>
  </mergeCells>
  <pageMargins left="0.7" right="0.7" top="0.75" bottom="0.75" header="0.3" footer="0.3"/>
  <pageSetup paperSize="9" scale="4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R31"/>
  <sheetViews>
    <sheetView topLeftCell="C25" workbookViewId="0">
      <selection activeCell="G41" sqref="G41"/>
    </sheetView>
  </sheetViews>
  <sheetFormatPr defaultRowHeight="15.75" x14ac:dyDescent="0.25"/>
  <cols>
    <col min="1" max="1" width="4.85546875" style="6" customWidth="1"/>
    <col min="2" max="2" width="29.5703125" style="6" customWidth="1"/>
    <col min="3" max="3" width="9.140625" style="6"/>
    <col min="4" max="4" width="9.5703125" style="6" bestFit="1" customWidth="1"/>
    <col min="5" max="5" width="11.85546875" style="6" bestFit="1" customWidth="1"/>
    <col min="6" max="6" width="14.42578125" style="6" bestFit="1" customWidth="1"/>
    <col min="7" max="7" width="13.140625" style="6" bestFit="1" customWidth="1"/>
    <col min="8" max="8" width="16.42578125" style="6" customWidth="1"/>
    <col min="9" max="9" width="13.42578125" style="6" customWidth="1"/>
    <col min="10" max="10" width="14" style="6" customWidth="1"/>
    <col min="11" max="11" width="10.7109375" style="6" bestFit="1" customWidth="1"/>
    <col min="12" max="12" width="9.42578125" style="6" customWidth="1"/>
    <col min="13" max="13" width="9.140625" style="6"/>
    <col min="14" max="17" width="21.7109375" style="6" customWidth="1"/>
    <col min="18" max="18" width="29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63" customHeight="1" x14ac:dyDescent="0.25">
      <c r="A3" s="1"/>
      <c r="B3" s="19" t="s">
        <v>29</v>
      </c>
      <c r="C3" s="1"/>
      <c r="D3" s="1"/>
      <c r="E3" s="1"/>
      <c r="F3" s="4"/>
      <c r="G3" s="8"/>
      <c r="H3" s="1"/>
      <c r="I3" s="1"/>
      <c r="J3" s="1"/>
      <c r="K3" s="1"/>
      <c r="L3" s="1"/>
      <c r="N3" s="17">
        <f>K30</f>
        <v>1.1366415236774228</v>
      </c>
      <c r="O3" s="1" t="str">
        <f>L30</f>
        <v>эффективная</v>
      </c>
      <c r="P3" s="17">
        <v>1.177</v>
      </c>
      <c r="Q3" s="1" t="s">
        <v>22</v>
      </c>
      <c r="R3" s="1" t="s">
        <v>77</v>
      </c>
    </row>
    <row r="4" spans="1:18" ht="45.75" customHeight="1" x14ac:dyDescent="0.25">
      <c r="A4" s="14">
        <v>1</v>
      </c>
      <c r="B4" s="1" t="s">
        <v>28</v>
      </c>
      <c r="C4" s="15" t="s">
        <v>27</v>
      </c>
      <c r="D4" s="46">
        <v>254369</v>
      </c>
      <c r="E4" s="46">
        <v>254217</v>
      </c>
      <c r="F4" s="4">
        <f t="shared" ref="F4:F10" si="0">E4/D4</f>
        <v>0.99940244290774427</v>
      </c>
      <c r="G4" s="18">
        <f>F4/23</f>
        <v>4.3452280126423666E-2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12"/>
      <c r="O4" s="13"/>
      <c r="P4" s="12"/>
      <c r="Q4" s="13"/>
      <c r="R4" s="13"/>
    </row>
    <row r="5" spans="1:18" ht="41.25" customHeight="1" x14ac:dyDescent="0.25">
      <c r="A5" s="14">
        <v>2</v>
      </c>
      <c r="B5" s="24" t="s">
        <v>63</v>
      </c>
      <c r="C5" s="15" t="s">
        <v>21</v>
      </c>
      <c r="D5" s="1">
        <v>191000</v>
      </c>
      <c r="E5" s="1">
        <v>190082</v>
      </c>
      <c r="F5" s="4">
        <f t="shared" si="0"/>
        <v>0.99519371727748696</v>
      </c>
      <c r="G5" s="18">
        <f t="shared" ref="G5:G29" si="1">F5/23</f>
        <v>4.3269292055542911E-2</v>
      </c>
      <c r="H5" s="1" t="s">
        <v>11</v>
      </c>
      <c r="I5" s="1" t="s">
        <v>11</v>
      </c>
      <c r="J5" s="1" t="s">
        <v>11</v>
      </c>
      <c r="K5" s="1" t="s">
        <v>11</v>
      </c>
      <c r="L5" s="1"/>
      <c r="N5" s="12"/>
      <c r="O5" s="13"/>
      <c r="P5" s="12"/>
      <c r="Q5" s="13"/>
      <c r="R5" s="13"/>
    </row>
    <row r="6" spans="1:18" ht="47.25" x14ac:dyDescent="0.25">
      <c r="A6" s="14">
        <v>3</v>
      </c>
      <c r="B6" s="1" t="s">
        <v>30</v>
      </c>
      <c r="C6" s="15" t="s">
        <v>21</v>
      </c>
      <c r="D6" s="1">
        <v>2758</v>
      </c>
      <c r="E6" s="46">
        <v>4671</v>
      </c>
      <c r="F6" s="4">
        <f t="shared" si="0"/>
        <v>1.6936185641769399</v>
      </c>
      <c r="G6" s="18">
        <f t="shared" si="1"/>
        <v>7.3635589746823479E-2</v>
      </c>
      <c r="H6" s="1" t="s">
        <v>11</v>
      </c>
      <c r="I6" s="1" t="s">
        <v>11</v>
      </c>
      <c r="J6" s="1" t="s">
        <v>11</v>
      </c>
      <c r="K6" s="1" t="s">
        <v>11</v>
      </c>
      <c r="L6" s="1"/>
      <c r="N6" s="12"/>
      <c r="O6" s="13"/>
      <c r="P6" s="12"/>
      <c r="Q6" s="13"/>
      <c r="R6" s="13"/>
    </row>
    <row r="7" spans="1:18" ht="47.25" x14ac:dyDescent="0.25">
      <c r="A7" s="14">
        <v>4</v>
      </c>
      <c r="B7" s="1" t="s">
        <v>169</v>
      </c>
      <c r="C7" s="15" t="s">
        <v>20</v>
      </c>
      <c r="D7" s="1">
        <v>1</v>
      </c>
      <c r="E7" s="1">
        <v>1</v>
      </c>
      <c r="F7" s="4">
        <f t="shared" si="0"/>
        <v>1</v>
      </c>
      <c r="G7" s="18">
        <f t="shared" si="1"/>
        <v>4.3478260869565216E-2</v>
      </c>
      <c r="H7" s="1" t="s">
        <v>11</v>
      </c>
      <c r="I7" s="1" t="s">
        <v>11</v>
      </c>
      <c r="J7" s="1" t="s">
        <v>11</v>
      </c>
      <c r="K7" s="1" t="s">
        <v>11</v>
      </c>
      <c r="L7" s="1"/>
      <c r="N7" s="12"/>
      <c r="O7" s="13"/>
      <c r="P7" s="12"/>
      <c r="Q7" s="13"/>
      <c r="R7" s="13"/>
    </row>
    <row r="8" spans="1:18" s="41" customFormat="1" x14ac:dyDescent="0.25">
      <c r="A8" s="75">
        <v>5</v>
      </c>
      <c r="B8" s="24" t="s">
        <v>31</v>
      </c>
      <c r="C8" s="28" t="s">
        <v>32</v>
      </c>
      <c r="D8" s="40">
        <v>110</v>
      </c>
      <c r="E8" s="76">
        <v>234.09</v>
      </c>
      <c r="F8" s="40">
        <f t="shared" si="0"/>
        <v>2.128090909090909</v>
      </c>
      <c r="G8" s="18">
        <f t="shared" si="1"/>
        <v>9.2525691699604742E-2</v>
      </c>
      <c r="H8" s="24" t="s">
        <v>11</v>
      </c>
      <c r="I8" s="24" t="s">
        <v>11</v>
      </c>
      <c r="J8" s="24" t="s">
        <v>11</v>
      </c>
      <c r="K8" s="24" t="s">
        <v>11</v>
      </c>
      <c r="L8" s="24"/>
      <c r="N8" s="42"/>
      <c r="O8" s="43"/>
      <c r="P8" s="42"/>
      <c r="Q8" s="43"/>
      <c r="R8" s="43"/>
    </row>
    <row r="9" spans="1:18" ht="94.5" x14ac:dyDescent="0.25">
      <c r="A9" s="14">
        <v>6</v>
      </c>
      <c r="B9" s="1" t="s">
        <v>201</v>
      </c>
      <c r="C9" s="15" t="s">
        <v>20</v>
      </c>
      <c r="D9" s="4">
        <v>16</v>
      </c>
      <c r="E9" s="90">
        <v>16</v>
      </c>
      <c r="F9" s="4">
        <f t="shared" si="0"/>
        <v>1</v>
      </c>
      <c r="G9" s="18">
        <f t="shared" si="1"/>
        <v>4.3478260869565216E-2</v>
      </c>
      <c r="H9" s="1"/>
      <c r="I9" s="1"/>
      <c r="J9" s="1"/>
      <c r="K9" s="1"/>
      <c r="L9" s="1"/>
      <c r="N9" s="61"/>
      <c r="O9" s="13"/>
      <c r="P9" s="61"/>
      <c r="Q9" s="13"/>
      <c r="R9" s="13"/>
    </row>
    <row r="10" spans="1:18" ht="63" x14ac:dyDescent="0.25">
      <c r="A10" s="14">
        <v>7</v>
      </c>
      <c r="B10" s="1" t="s">
        <v>57</v>
      </c>
      <c r="C10" s="15" t="s">
        <v>58</v>
      </c>
      <c r="D10" s="4">
        <v>41562</v>
      </c>
      <c r="E10" s="90">
        <v>41562</v>
      </c>
      <c r="F10" s="4">
        <f t="shared" si="0"/>
        <v>1</v>
      </c>
      <c r="G10" s="18">
        <f t="shared" si="1"/>
        <v>4.3478260869565216E-2</v>
      </c>
      <c r="H10" s="1"/>
      <c r="I10" s="1"/>
      <c r="J10" s="1"/>
      <c r="K10" s="1"/>
      <c r="L10" s="1"/>
      <c r="N10" s="61"/>
      <c r="O10" s="13"/>
      <c r="P10" s="61"/>
      <c r="Q10" s="13"/>
      <c r="R10" s="13"/>
    </row>
    <row r="11" spans="1:18" ht="31.5" x14ac:dyDescent="0.25">
      <c r="A11" s="1"/>
      <c r="B11" s="20" t="s">
        <v>33</v>
      </c>
      <c r="C11" s="1"/>
      <c r="D11" s="1"/>
      <c r="E11" s="1"/>
      <c r="F11" s="4"/>
      <c r="G11" s="18"/>
      <c r="H11" s="1"/>
      <c r="I11" s="1"/>
      <c r="J11" s="1"/>
      <c r="K11" s="1"/>
      <c r="L11" s="1"/>
      <c r="N11" s="12"/>
      <c r="O11" s="13"/>
      <c r="P11" s="12"/>
      <c r="Q11" s="13"/>
      <c r="R11" s="13"/>
    </row>
    <row r="12" spans="1:18" ht="78.75" x14ac:dyDescent="0.25">
      <c r="A12" s="14">
        <v>8</v>
      </c>
      <c r="B12" s="1" t="s">
        <v>202</v>
      </c>
      <c r="C12" s="15" t="s">
        <v>205</v>
      </c>
      <c r="D12" s="1">
        <v>37.299999999999997</v>
      </c>
      <c r="E12" s="1">
        <v>20.803000000000001</v>
      </c>
      <c r="F12" s="4">
        <f t="shared" ref="F12:F26" si="2">E12/D12</f>
        <v>0.55772117962466494</v>
      </c>
      <c r="G12" s="18">
        <f t="shared" si="1"/>
        <v>2.4248746940202823E-2</v>
      </c>
      <c r="H12" s="1" t="s">
        <v>11</v>
      </c>
      <c r="I12" s="1" t="s">
        <v>11</v>
      </c>
      <c r="J12" s="1" t="s">
        <v>11</v>
      </c>
      <c r="K12" s="1" t="s">
        <v>11</v>
      </c>
      <c r="L12" s="1"/>
      <c r="N12" s="12"/>
      <c r="O12" s="13"/>
      <c r="P12" s="12"/>
      <c r="Q12" s="13"/>
      <c r="R12" s="13"/>
    </row>
    <row r="13" spans="1:18" s="41" customFormat="1" ht="63" x14ac:dyDescent="0.25">
      <c r="A13" s="75">
        <v>9</v>
      </c>
      <c r="B13" s="24" t="s">
        <v>64</v>
      </c>
      <c r="C13" s="28" t="s">
        <v>32</v>
      </c>
      <c r="D13" s="24">
        <v>400</v>
      </c>
      <c r="E13" s="24">
        <v>934.93514000000005</v>
      </c>
      <c r="F13" s="40">
        <f t="shared" si="2"/>
        <v>2.3373378499999999</v>
      </c>
      <c r="G13" s="18">
        <f t="shared" si="1"/>
        <v>0.1016233847826087</v>
      </c>
      <c r="H13" s="24" t="s">
        <v>11</v>
      </c>
      <c r="I13" s="24" t="s">
        <v>11</v>
      </c>
      <c r="J13" s="24" t="s">
        <v>11</v>
      </c>
      <c r="K13" s="24" t="s">
        <v>11</v>
      </c>
      <c r="L13" s="24"/>
      <c r="N13" s="42"/>
      <c r="O13" s="43"/>
      <c r="P13" s="42"/>
      <c r="Q13" s="43"/>
      <c r="R13" s="43"/>
    </row>
    <row r="14" spans="1:18" ht="31.5" x14ac:dyDescent="0.25">
      <c r="A14" s="14">
        <v>10</v>
      </c>
      <c r="B14" s="1" t="s">
        <v>65</v>
      </c>
      <c r="C14" s="15" t="s">
        <v>20</v>
      </c>
      <c r="D14" s="1">
        <v>5150</v>
      </c>
      <c r="E14" s="1">
        <v>5150</v>
      </c>
      <c r="F14" s="4">
        <f t="shared" si="2"/>
        <v>1</v>
      </c>
      <c r="G14" s="18">
        <f t="shared" si="1"/>
        <v>4.3478260869565216E-2</v>
      </c>
      <c r="H14" s="1"/>
      <c r="I14" s="1"/>
      <c r="J14" s="1"/>
      <c r="K14" s="1"/>
      <c r="L14" s="1"/>
      <c r="N14" s="61"/>
      <c r="O14" s="13"/>
      <c r="P14" s="61"/>
      <c r="Q14" s="13"/>
      <c r="R14" s="13"/>
    </row>
    <row r="15" spans="1:18" ht="31.5" x14ac:dyDescent="0.25">
      <c r="A15" s="14">
        <v>11</v>
      </c>
      <c r="B15" s="1" t="s">
        <v>54</v>
      </c>
      <c r="C15" s="15" t="s">
        <v>20</v>
      </c>
      <c r="D15" s="1">
        <v>270</v>
      </c>
      <c r="E15" s="1">
        <v>190</v>
      </c>
      <c r="F15" s="4">
        <f t="shared" si="2"/>
        <v>0.70370370370370372</v>
      </c>
      <c r="G15" s="18">
        <f t="shared" si="1"/>
        <v>3.0595813204508857E-2</v>
      </c>
      <c r="H15" s="1"/>
      <c r="I15" s="1"/>
      <c r="J15" s="1"/>
      <c r="K15" s="1"/>
      <c r="L15" s="1"/>
      <c r="N15" s="61"/>
      <c r="O15" s="13"/>
      <c r="P15" s="61"/>
      <c r="Q15" s="13"/>
      <c r="R15" s="13"/>
    </row>
    <row r="16" spans="1:18" ht="63" x14ac:dyDescent="0.25">
      <c r="A16" s="14">
        <v>12</v>
      </c>
      <c r="B16" s="1" t="s">
        <v>66</v>
      </c>
      <c r="C16" s="15" t="s">
        <v>20</v>
      </c>
      <c r="D16" s="1">
        <v>11</v>
      </c>
      <c r="E16" s="1">
        <v>11</v>
      </c>
      <c r="F16" s="4">
        <f t="shared" si="2"/>
        <v>1</v>
      </c>
      <c r="G16" s="18">
        <f t="shared" si="1"/>
        <v>4.3478260869565216E-2</v>
      </c>
      <c r="H16" s="1"/>
      <c r="I16" s="1"/>
      <c r="J16" s="1"/>
      <c r="K16" s="1"/>
      <c r="L16" s="1"/>
      <c r="N16" s="61"/>
      <c r="O16" s="13"/>
      <c r="P16" s="61"/>
      <c r="Q16" s="13"/>
      <c r="R16" s="13"/>
    </row>
    <row r="17" spans="1:18" ht="31.5" x14ac:dyDescent="0.25">
      <c r="A17" s="14">
        <v>13</v>
      </c>
      <c r="B17" s="1" t="s">
        <v>67</v>
      </c>
      <c r="C17" s="15" t="s">
        <v>21</v>
      </c>
      <c r="D17" s="1">
        <v>2745</v>
      </c>
      <c r="E17" s="1">
        <v>1419</v>
      </c>
      <c r="F17" s="4">
        <f t="shared" si="2"/>
        <v>0.51693989071038249</v>
      </c>
      <c r="G17" s="18">
        <f t="shared" si="1"/>
        <v>2.2475647422190544E-2</v>
      </c>
      <c r="H17" s="1" t="s">
        <v>11</v>
      </c>
      <c r="I17" s="1" t="s">
        <v>11</v>
      </c>
      <c r="J17" s="1" t="s">
        <v>11</v>
      </c>
      <c r="K17" s="1" t="s">
        <v>11</v>
      </c>
      <c r="L17" s="1"/>
      <c r="N17" s="61"/>
      <c r="O17" s="13"/>
      <c r="P17" s="61"/>
      <c r="Q17" s="13"/>
      <c r="R17" s="13"/>
    </row>
    <row r="18" spans="1:18" ht="63" x14ac:dyDescent="0.25">
      <c r="A18" s="14">
        <v>14</v>
      </c>
      <c r="B18" s="1" t="s">
        <v>57</v>
      </c>
      <c r="C18" s="15" t="s">
        <v>58</v>
      </c>
      <c r="D18" s="4">
        <v>41562</v>
      </c>
      <c r="E18" s="4">
        <v>41562</v>
      </c>
      <c r="F18" s="4">
        <f t="shared" si="2"/>
        <v>1</v>
      </c>
      <c r="G18" s="18">
        <f t="shared" si="1"/>
        <v>4.3478260869565216E-2</v>
      </c>
      <c r="H18" s="1" t="s">
        <v>11</v>
      </c>
      <c r="I18" s="1" t="s">
        <v>11</v>
      </c>
      <c r="J18" s="1" t="s">
        <v>11</v>
      </c>
      <c r="K18" s="1" t="s">
        <v>11</v>
      </c>
      <c r="L18" s="1"/>
      <c r="N18" s="12"/>
      <c r="O18" s="13"/>
      <c r="P18" s="12"/>
      <c r="Q18" s="13"/>
      <c r="R18" s="13"/>
    </row>
    <row r="19" spans="1:18" ht="47.25" x14ac:dyDescent="0.25">
      <c r="A19" s="14">
        <v>15</v>
      </c>
      <c r="B19" s="1" t="s">
        <v>203</v>
      </c>
      <c r="C19" s="15" t="s">
        <v>20</v>
      </c>
      <c r="D19" s="4">
        <v>1</v>
      </c>
      <c r="E19" s="4">
        <v>1</v>
      </c>
      <c r="F19" s="4">
        <f t="shared" si="2"/>
        <v>1</v>
      </c>
      <c r="G19" s="18">
        <f t="shared" si="1"/>
        <v>4.3478260869565216E-2</v>
      </c>
      <c r="H19" s="1"/>
      <c r="I19" s="1"/>
      <c r="J19" s="1"/>
      <c r="K19" s="1"/>
      <c r="L19" s="1"/>
      <c r="N19" s="61"/>
      <c r="O19" s="13"/>
      <c r="P19" s="61"/>
      <c r="Q19" s="13"/>
      <c r="R19" s="13"/>
    </row>
    <row r="20" spans="1:18" x14ac:dyDescent="0.25">
      <c r="A20" s="14">
        <v>16</v>
      </c>
      <c r="B20" s="1" t="s">
        <v>204</v>
      </c>
      <c r="C20" s="15" t="s">
        <v>20</v>
      </c>
      <c r="D20" s="4">
        <v>1</v>
      </c>
      <c r="E20" s="4">
        <v>1</v>
      </c>
      <c r="F20" s="4">
        <f t="shared" si="2"/>
        <v>1</v>
      </c>
      <c r="G20" s="18">
        <f t="shared" si="1"/>
        <v>4.3478260869565216E-2</v>
      </c>
      <c r="H20" s="1"/>
      <c r="I20" s="1"/>
      <c r="J20" s="1"/>
      <c r="K20" s="1"/>
      <c r="L20" s="1"/>
      <c r="N20" s="12"/>
      <c r="O20" s="13"/>
      <c r="P20" s="12"/>
      <c r="Q20" s="13"/>
      <c r="R20" s="13"/>
    </row>
    <row r="21" spans="1:18" ht="31.5" x14ac:dyDescent="0.25">
      <c r="A21" s="1"/>
      <c r="B21" s="20" t="s">
        <v>34</v>
      </c>
      <c r="C21" s="1"/>
      <c r="D21" s="1"/>
      <c r="E21" s="1"/>
      <c r="F21" s="4"/>
      <c r="G21" s="18"/>
      <c r="H21" s="1"/>
      <c r="I21" s="1"/>
      <c r="J21" s="1"/>
      <c r="K21" s="1"/>
      <c r="L21" s="1"/>
      <c r="N21" s="12"/>
      <c r="O21" s="13"/>
      <c r="P21" s="12"/>
      <c r="Q21" s="13"/>
      <c r="R21" s="13"/>
    </row>
    <row r="22" spans="1:18" ht="141.75" x14ac:dyDescent="0.25">
      <c r="A22" s="14">
        <v>17</v>
      </c>
      <c r="B22" s="1" t="s">
        <v>69</v>
      </c>
      <c r="C22" s="15" t="s">
        <v>26</v>
      </c>
      <c r="D22" s="1">
        <v>6.2</v>
      </c>
      <c r="E22" s="1">
        <v>8.1300000000000008</v>
      </c>
      <c r="F22" s="4">
        <f t="shared" si="2"/>
        <v>1.3112903225806452</v>
      </c>
      <c r="G22" s="18">
        <f t="shared" si="1"/>
        <v>5.7012622720897618E-2</v>
      </c>
      <c r="H22" s="1" t="s">
        <v>11</v>
      </c>
      <c r="I22" s="1" t="s">
        <v>11</v>
      </c>
      <c r="J22" s="1" t="s">
        <v>11</v>
      </c>
      <c r="K22" s="1" t="s">
        <v>11</v>
      </c>
      <c r="L22" s="1"/>
      <c r="N22" s="61"/>
      <c r="O22" s="13"/>
      <c r="P22" s="61"/>
      <c r="Q22" s="13"/>
      <c r="R22" s="13"/>
    </row>
    <row r="23" spans="1:18" ht="110.25" x14ac:dyDescent="0.25">
      <c r="A23" s="14">
        <v>18</v>
      </c>
      <c r="B23" s="1" t="s">
        <v>70</v>
      </c>
      <c r="C23" s="15" t="s">
        <v>26</v>
      </c>
      <c r="D23" s="1">
        <v>12</v>
      </c>
      <c r="E23" s="1">
        <v>20.32</v>
      </c>
      <c r="F23" s="4">
        <f t="shared" si="2"/>
        <v>1.6933333333333334</v>
      </c>
      <c r="G23" s="18">
        <f t="shared" si="1"/>
        <v>7.3623188405797096E-2</v>
      </c>
      <c r="H23" s="1" t="s">
        <v>11</v>
      </c>
      <c r="I23" s="1" t="s">
        <v>11</v>
      </c>
      <c r="J23" s="1" t="s">
        <v>11</v>
      </c>
      <c r="K23" s="1" t="s">
        <v>11</v>
      </c>
      <c r="L23" s="1"/>
      <c r="N23" s="61"/>
      <c r="O23" s="13"/>
      <c r="P23" s="61"/>
      <c r="Q23" s="13"/>
      <c r="R23" s="13"/>
    </row>
    <row r="24" spans="1:18" s="41" customFormat="1" x14ac:dyDescent="0.25">
      <c r="A24" s="75">
        <v>19</v>
      </c>
      <c r="B24" s="24" t="s">
        <v>206</v>
      </c>
      <c r="C24" s="28" t="s">
        <v>21</v>
      </c>
      <c r="D24" s="24">
        <v>330</v>
      </c>
      <c r="E24" s="24">
        <v>320</v>
      </c>
      <c r="F24" s="40">
        <f t="shared" si="2"/>
        <v>0.96969696969696972</v>
      </c>
      <c r="G24" s="18">
        <f t="shared" si="1"/>
        <v>4.2160737812911728E-2</v>
      </c>
      <c r="H24" s="24"/>
      <c r="I24" s="24"/>
      <c r="J24" s="24"/>
      <c r="K24" s="24"/>
      <c r="L24" s="24"/>
      <c r="N24" s="42"/>
      <c r="O24" s="43"/>
      <c r="P24" s="42"/>
      <c r="Q24" s="43"/>
      <c r="R24" s="43"/>
    </row>
    <row r="25" spans="1:18" ht="63" x14ac:dyDescent="0.25">
      <c r="A25" s="14">
        <v>20</v>
      </c>
      <c r="B25" s="1" t="s">
        <v>71</v>
      </c>
      <c r="C25" s="15" t="s">
        <v>68</v>
      </c>
      <c r="D25" s="4">
        <v>1000</v>
      </c>
      <c r="E25" s="4">
        <v>2165.471</v>
      </c>
      <c r="F25" s="4">
        <f t="shared" si="2"/>
        <v>2.1654710000000001</v>
      </c>
      <c r="G25" s="18">
        <f t="shared" si="1"/>
        <v>9.4150913043478265E-2</v>
      </c>
      <c r="H25" s="1" t="s">
        <v>11</v>
      </c>
      <c r="I25" s="1" t="s">
        <v>11</v>
      </c>
      <c r="J25" s="1" t="s">
        <v>11</v>
      </c>
      <c r="K25" s="1" t="s">
        <v>11</v>
      </c>
      <c r="L25" s="1"/>
      <c r="N25" s="61"/>
      <c r="O25" s="13"/>
      <c r="P25" s="61"/>
      <c r="Q25" s="13"/>
      <c r="R25" s="13"/>
    </row>
    <row r="26" spans="1:18" ht="47.25" x14ac:dyDescent="0.25">
      <c r="A26" s="14">
        <v>21</v>
      </c>
      <c r="B26" s="1" t="s">
        <v>72</v>
      </c>
      <c r="C26" s="15" t="s">
        <v>58</v>
      </c>
      <c r="D26" s="4">
        <v>61833</v>
      </c>
      <c r="E26" s="4">
        <v>61833</v>
      </c>
      <c r="F26" s="4">
        <f t="shared" si="2"/>
        <v>1</v>
      </c>
      <c r="G26" s="18">
        <f t="shared" si="1"/>
        <v>4.3478260869565216E-2</v>
      </c>
      <c r="H26" s="1"/>
      <c r="I26" s="1"/>
      <c r="J26" s="1"/>
      <c r="K26" s="1"/>
      <c r="L26" s="1"/>
      <c r="N26" s="12"/>
      <c r="O26" s="13"/>
      <c r="P26" s="12"/>
      <c r="Q26" s="13"/>
      <c r="R26" s="13"/>
    </row>
    <row r="27" spans="1:18" ht="31.5" x14ac:dyDescent="0.25">
      <c r="A27" s="1"/>
      <c r="B27" s="20" t="s">
        <v>207</v>
      </c>
      <c r="C27" s="1"/>
      <c r="D27" s="1"/>
      <c r="E27" s="1"/>
      <c r="F27" s="4"/>
      <c r="G27" s="18"/>
      <c r="H27" s="1" t="s">
        <v>11</v>
      </c>
      <c r="I27" s="1" t="s">
        <v>11</v>
      </c>
      <c r="J27" s="1" t="s">
        <v>11</v>
      </c>
      <c r="K27" s="1" t="s">
        <v>11</v>
      </c>
      <c r="L27" s="1"/>
      <c r="N27" s="12"/>
      <c r="O27" s="13"/>
      <c r="P27" s="12"/>
      <c r="Q27" s="13"/>
      <c r="R27" s="13"/>
    </row>
    <row r="28" spans="1:18" ht="47.25" x14ac:dyDescent="0.25">
      <c r="A28" s="14">
        <v>22</v>
      </c>
      <c r="B28" s="1" t="s">
        <v>209</v>
      </c>
      <c r="C28" s="15" t="s">
        <v>26</v>
      </c>
      <c r="D28" s="1">
        <v>100</v>
      </c>
      <c r="E28" s="1">
        <v>100</v>
      </c>
      <c r="F28" s="4">
        <f t="shared" ref="F28:F29" si="3">E28/D28</f>
        <v>1</v>
      </c>
      <c r="G28" s="18">
        <f t="shared" si="1"/>
        <v>4.3478260869565216E-2</v>
      </c>
      <c r="H28" s="1" t="s">
        <v>11</v>
      </c>
      <c r="I28" s="1" t="s">
        <v>11</v>
      </c>
      <c r="J28" s="1" t="s">
        <v>11</v>
      </c>
      <c r="K28" s="1" t="s">
        <v>11</v>
      </c>
      <c r="L28" s="1"/>
      <c r="N28" s="12"/>
      <c r="O28" s="13"/>
      <c r="P28" s="12"/>
      <c r="Q28" s="13"/>
      <c r="R28" s="13"/>
    </row>
    <row r="29" spans="1:18" ht="63" x14ac:dyDescent="0.25">
      <c r="A29" s="14">
        <v>23</v>
      </c>
      <c r="B29" s="35" t="s">
        <v>210</v>
      </c>
      <c r="C29" s="15" t="s">
        <v>26</v>
      </c>
      <c r="D29" s="1">
        <v>100</v>
      </c>
      <c r="E29" s="1">
        <v>100</v>
      </c>
      <c r="F29" s="4">
        <f t="shared" si="3"/>
        <v>1</v>
      </c>
      <c r="G29" s="18">
        <f t="shared" si="1"/>
        <v>4.3478260869565216E-2</v>
      </c>
      <c r="H29" s="1"/>
      <c r="I29" s="1"/>
      <c r="J29" s="1"/>
      <c r="K29" s="1"/>
      <c r="L29" s="1"/>
      <c r="N29" s="12"/>
      <c r="O29" s="13"/>
      <c r="P29" s="12"/>
      <c r="Q29" s="13"/>
      <c r="R29" s="13"/>
    </row>
    <row r="30" spans="1:18" s="7" customFormat="1" ht="31.5" x14ac:dyDescent="0.25">
      <c r="A30" s="5"/>
      <c r="B30" s="16" t="s">
        <v>12</v>
      </c>
      <c r="C30" s="5"/>
      <c r="D30" s="5"/>
      <c r="E30" s="5"/>
      <c r="F30" s="5"/>
      <c r="G30" s="21">
        <f>G28+G26+G25+G24+G23+G22+G20+G18+G17+G16+G15+G14+G13+G12+G10+G8+G7+G6+G5+G4</f>
        <v>1.0465999949175122</v>
      </c>
      <c r="H30" s="29">
        <v>131635.62385</v>
      </c>
      <c r="I30" s="29">
        <v>121207.82180000001</v>
      </c>
      <c r="J30" s="57">
        <f>I30/H30</f>
        <v>0.92078282652511623</v>
      </c>
      <c r="K30" s="21">
        <f>G30/J30</f>
        <v>1.1366415236774228</v>
      </c>
      <c r="L30" s="5" t="s">
        <v>22</v>
      </c>
    </row>
    <row r="31" spans="1:18" x14ac:dyDescent="0.25">
      <c r="H31" s="25"/>
    </row>
  </sheetData>
  <mergeCells count="2">
    <mergeCell ref="A1:L1"/>
    <mergeCell ref="N1:R1"/>
  </mergeCells>
  <pageMargins left="0.7" right="0.7" top="0.75" bottom="0.75" header="0.3" footer="0.3"/>
  <pageSetup paperSize="9" scale="46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R6"/>
  <sheetViews>
    <sheetView workbookViewId="0">
      <selection activeCell="I7" sqref="I7"/>
    </sheetView>
  </sheetViews>
  <sheetFormatPr defaultRowHeight="15.75" x14ac:dyDescent="0.25"/>
  <cols>
    <col min="1" max="1" width="4.85546875" style="6" customWidth="1"/>
    <col min="2" max="2" width="23.5703125" style="6" customWidth="1"/>
    <col min="3" max="6" width="9.140625" style="6"/>
    <col min="7" max="7" width="13.140625" style="6" bestFit="1" customWidth="1"/>
    <col min="8" max="9" width="10.42578125" style="6" bestFit="1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78.75" x14ac:dyDescent="0.25">
      <c r="A3" s="1">
        <v>1</v>
      </c>
      <c r="B3" s="1" t="s">
        <v>170</v>
      </c>
      <c r="C3" s="1" t="s">
        <v>20</v>
      </c>
      <c r="D3" s="1">
        <v>1</v>
      </c>
      <c r="E3" s="1">
        <v>1</v>
      </c>
      <c r="F3" s="4">
        <f>E3/D3</f>
        <v>1</v>
      </c>
      <c r="G3" s="8">
        <f>F3/3</f>
        <v>0.33333333333333331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K6</f>
        <v>1</v>
      </c>
      <c r="O3" s="1" t="str">
        <f>L6</f>
        <v>эффективная</v>
      </c>
      <c r="P3" s="8">
        <v>1.4</v>
      </c>
      <c r="Q3" s="10" t="s">
        <v>22</v>
      </c>
      <c r="R3" s="1" t="s">
        <v>51</v>
      </c>
    </row>
    <row r="4" spans="1:18" ht="78.75" x14ac:dyDescent="0.25">
      <c r="A4" s="1">
        <v>2</v>
      </c>
      <c r="B4" s="1" t="s">
        <v>212</v>
      </c>
      <c r="C4" s="1" t="s">
        <v>20</v>
      </c>
      <c r="D4" s="1">
        <v>1</v>
      </c>
      <c r="E4" s="1">
        <v>1</v>
      </c>
      <c r="F4" s="4">
        <f>E4/D4</f>
        <v>1</v>
      </c>
      <c r="G4" s="8">
        <f t="shared" ref="G4:G5" si="0">F4/3</f>
        <v>0.33333333333333331</v>
      </c>
      <c r="H4" s="1"/>
      <c r="I4" s="1"/>
      <c r="J4" s="1"/>
      <c r="K4" s="1"/>
      <c r="L4" s="1"/>
      <c r="N4" s="12"/>
      <c r="O4" s="13"/>
      <c r="P4" s="12"/>
      <c r="Q4" s="45"/>
      <c r="R4" s="13"/>
    </row>
    <row r="5" spans="1:18" ht="47.25" x14ac:dyDescent="0.25">
      <c r="A5" s="1">
        <v>3</v>
      </c>
      <c r="B5" s="1" t="s">
        <v>142</v>
      </c>
      <c r="C5" s="1" t="s">
        <v>20</v>
      </c>
      <c r="D5" s="1">
        <v>2</v>
      </c>
      <c r="E5" s="1">
        <v>2</v>
      </c>
      <c r="F5" s="4">
        <f t="shared" ref="F5" si="1">E5/D5</f>
        <v>1</v>
      </c>
      <c r="G5" s="8">
        <f t="shared" si="0"/>
        <v>0.33333333333333331</v>
      </c>
      <c r="H5" s="1"/>
      <c r="I5" s="1"/>
      <c r="J5" s="1"/>
      <c r="K5" s="1"/>
      <c r="L5" s="1"/>
      <c r="N5" s="12"/>
      <c r="O5" s="13"/>
      <c r="P5" s="12"/>
      <c r="Q5" s="45"/>
      <c r="R5" s="13"/>
    </row>
    <row r="6" spans="1:18" s="7" customFormat="1" ht="47.25" x14ac:dyDescent="0.25">
      <c r="A6" s="5"/>
      <c r="B6" s="5" t="s">
        <v>12</v>
      </c>
      <c r="C6" s="5"/>
      <c r="D6" s="5"/>
      <c r="E6" s="5"/>
      <c r="F6" s="5"/>
      <c r="G6" s="9">
        <f>SUM(G3:G5)</f>
        <v>1</v>
      </c>
      <c r="H6" s="37">
        <v>47386.587149999999</v>
      </c>
      <c r="I6" s="37">
        <v>47386.587149999999</v>
      </c>
      <c r="J6" s="9">
        <f>I6/H6</f>
        <v>1</v>
      </c>
      <c r="K6" s="9">
        <f>G6/J6</f>
        <v>1</v>
      </c>
      <c r="L6" s="5" t="s">
        <v>22</v>
      </c>
    </row>
  </sheetData>
  <mergeCells count="2">
    <mergeCell ref="A1:L1"/>
    <mergeCell ref="N1:R1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R23"/>
  <sheetViews>
    <sheetView topLeftCell="D1" workbookViewId="0">
      <selection activeCell="B19" sqref="B19"/>
    </sheetView>
  </sheetViews>
  <sheetFormatPr defaultRowHeight="15.75" x14ac:dyDescent="0.25"/>
  <cols>
    <col min="1" max="1" width="4.85546875" style="6" customWidth="1"/>
    <col min="2" max="2" width="36.85546875" style="6" customWidth="1"/>
    <col min="3" max="4" width="9.140625" style="6"/>
    <col min="5" max="5" width="11.85546875" style="6" bestFit="1" customWidth="1"/>
    <col min="6" max="6" width="9.140625" style="6"/>
    <col min="7" max="7" width="13.140625" style="6" bestFit="1" customWidth="1"/>
    <col min="8" max="8" width="13.42578125" style="6" customWidth="1"/>
    <col min="9" max="9" width="12.140625" style="6" customWidth="1"/>
    <col min="10" max="11" width="9.140625" style="6"/>
    <col min="12" max="12" width="15.1406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78.75" x14ac:dyDescent="0.25">
      <c r="A3" s="1"/>
      <c r="B3" s="5" t="s">
        <v>115</v>
      </c>
      <c r="C3" s="1"/>
      <c r="D3" s="1"/>
      <c r="E3" s="1"/>
      <c r="F3" s="1"/>
      <c r="G3" s="11"/>
      <c r="H3" s="1"/>
      <c r="I3" s="1"/>
      <c r="J3" s="1"/>
      <c r="K3" s="1"/>
      <c r="L3" s="1"/>
      <c r="N3" s="8">
        <f>K22</f>
        <v>1.4413759085223123</v>
      </c>
      <c r="O3" s="1" t="str">
        <f>L22</f>
        <v>эффективная</v>
      </c>
      <c r="P3" s="17">
        <v>1.0720000000000001</v>
      </c>
      <c r="Q3" s="1" t="s">
        <v>22</v>
      </c>
      <c r="R3" s="1" t="s">
        <v>179</v>
      </c>
    </row>
    <row r="4" spans="1:18" ht="47.25" x14ac:dyDescent="0.25">
      <c r="A4" s="1">
        <v>1</v>
      </c>
      <c r="B4" s="70" t="s">
        <v>157</v>
      </c>
      <c r="C4" s="1"/>
      <c r="D4" s="1">
        <v>297</v>
      </c>
      <c r="E4" s="1">
        <v>297</v>
      </c>
      <c r="F4" s="4">
        <f t="shared" ref="F4:F6" si="0">E4/D4</f>
        <v>1</v>
      </c>
      <c r="G4" s="8">
        <f t="shared" ref="G4:G5" si="1">F4/3</f>
        <v>0.33333333333333331</v>
      </c>
      <c r="H4" s="1"/>
      <c r="I4" s="1"/>
      <c r="J4" s="1"/>
      <c r="K4" s="1"/>
      <c r="L4" s="1"/>
      <c r="N4" s="12"/>
      <c r="O4" s="13"/>
      <c r="P4" s="30"/>
      <c r="Q4" s="13"/>
      <c r="R4" s="13"/>
    </row>
    <row r="5" spans="1:18" ht="31.5" x14ac:dyDescent="0.25">
      <c r="A5" s="1">
        <v>2</v>
      </c>
      <c r="B5" s="70" t="s">
        <v>158</v>
      </c>
      <c r="C5" s="1"/>
      <c r="D5" s="1">
        <v>650</v>
      </c>
      <c r="E5" s="1">
        <v>650</v>
      </c>
      <c r="F5" s="4">
        <f t="shared" si="0"/>
        <v>1</v>
      </c>
      <c r="G5" s="8">
        <f t="shared" si="1"/>
        <v>0.33333333333333331</v>
      </c>
      <c r="H5" s="1"/>
      <c r="I5" s="1"/>
      <c r="J5" s="1"/>
      <c r="K5" s="1"/>
      <c r="L5" s="1"/>
      <c r="N5" s="12"/>
      <c r="O5" s="13"/>
      <c r="P5" s="30"/>
      <c r="Q5" s="13"/>
      <c r="R5" s="13"/>
    </row>
    <row r="6" spans="1:18" ht="51" customHeight="1" x14ac:dyDescent="0.25">
      <c r="A6" s="1">
        <v>3</v>
      </c>
      <c r="B6" s="71" t="s">
        <v>171</v>
      </c>
      <c r="C6" s="1" t="s">
        <v>20</v>
      </c>
      <c r="D6" s="1">
        <v>100</v>
      </c>
      <c r="E6" s="1">
        <v>100</v>
      </c>
      <c r="F6" s="4">
        <f t="shared" si="0"/>
        <v>1</v>
      </c>
      <c r="G6" s="8">
        <f>F6/3</f>
        <v>0.33333333333333331</v>
      </c>
      <c r="H6" s="1"/>
      <c r="I6" s="1"/>
      <c r="J6" s="1"/>
      <c r="K6" s="1"/>
      <c r="L6" s="1"/>
      <c r="N6" s="12"/>
      <c r="O6" s="13"/>
      <c r="P6" s="30"/>
      <c r="Q6" s="13"/>
      <c r="R6" s="13"/>
    </row>
    <row r="7" spans="1:18" ht="38.25" customHeight="1" x14ac:dyDescent="0.25">
      <c r="A7" s="1"/>
      <c r="B7" s="5" t="s">
        <v>40</v>
      </c>
      <c r="C7" s="5"/>
      <c r="D7" s="5"/>
      <c r="E7" s="5"/>
      <c r="F7" s="5"/>
      <c r="G7" s="9">
        <f>G6+G5+G4</f>
        <v>1</v>
      </c>
      <c r="H7" s="72">
        <v>3013.0129099999999</v>
      </c>
      <c r="I7" s="72">
        <v>3013.0129099999999</v>
      </c>
      <c r="J7" s="21">
        <f>I7/H7</f>
        <v>1</v>
      </c>
      <c r="K7" s="21">
        <f>G7/J7</f>
        <v>1</v>
      </c>
      <c r="L7" s="5" t="s">
        <v>22</v>
      </c>
      <c r="N7" s="12"/>
      <c r="O7" s="13"/>
      <c r="P7" s="12"/>
      <c r="Q7" s="13"/>
      <c r="R7" s="13"/>
    </row>
    <row r="8" spans="1:18" x14ac:dyDescent="0.25">
      <c r="A8" s="1"/>
      <c r="B8" s="19" t="s">
        <v>114</v>
      </c>
      <c r="C8" s="1"/>
      <c r="D8" s="1"/>
      <c r="E8" s="1"/>
      <c r="F8" s="1"/>
      <c r="G8" s="11"/>
      <c r="H8" s="1"/>
      <c r="I8" s="1"/>
      <c r="J8" s="1"/>
      <c r="K8" s="1"/>
      <c r="L8" s="1"/>
      <c r="N8" s="12"/>
      <c r="O8" s="13"/>
      <c r="P8" s="12"/>
      <c r="Q8" s="13"/>
      <c r="R8" s="13"/>
    </row>
    <row r="9" spans="1:18" ht="21.75" customHeight="1" x14ac:dyDescent="0.25">
      <c r="A9" s="14">
        <v>1</v>
      </c>
      <c r="B9" s="1" t="s">
        <v>38</v>
      </c>
      <c r="C9" s="15" t="s">
        <v>20</v>
      </c>
      <c r="D9" s="1">
        <v>125</v>
      </c>
      <c r="E9" s="1">
        <v>131</v>
      </c>
      <c r="F9" s="4">
        <f>E9/D9</f>
        <v>1.048</v>
      </c>
      <c r="G9" s="8">
        <f>F9/3</f>
        <v>0.34933333333333333</v>
      </c>
      <c r="H9" s="1" t="s">
        <v>11</v>
      </c>
      <c r="I9" s="1" t="s">
        <v>11</v>
      </c>
      <c r="J9" s="1" t="s">
        <v>11</v>
      </c>
      <c r="K9" s="1" t="s">
        <v>11</v>
      </c>
      <c r="L9" s="1"/>
    </row>
    <row r="10" spans="1:18" ht="65.25" customHeight="1" x14ac:dyDescent="0.25">
      <c r="A10" s="14">
        <v>2</v>
      </c>
      <c r="B10" s="1" t="s">
        <v>172</v>
      </c>
      <c r="C10" s="15" t="s">
        <v>26</v>
      </c>
      <c r="D10" s="1">
        <v>33.1</v>
      </c>
      <c r="E10" s="1">
        <v>39.700000000000003</v>
      </c>
      <c r="F10" s="4">
        <f t="shared" ref="F10:F11" si="2">E10/D10</f>
        <v>1.1993957703927494</v>
      </c>
      <c r="G10" s="8">
        <f t="shared" ref="G10:G11" si="3">F10/3</f>
        <v>0.39979859013091645</v>
      </c>
      <c r="H10" s="1" t="s">
        <v>11</v>
      </c>
      <c r="I10" s="1" t="s">
        <v>11</v>
      </c>
      <c r="J10" s="1" t="s">
        <v>11</v>
      </c>
      <c r="K10" s="1" t="s">
        <v>11</v>
      </c>
      <c r="L10" s="1"/>
    </row>
    <row r="11" spans="1:18" ht="78.75" customHeight="1" x14ac:dyDescent="0.25">
      <c r="A11" s="14">
        <v>3</v>
      </c>
      <c r="B11" s="1" t="s">
        <v>39</v>
      </c>
      <c r="C11" s="15" t="s">
        <v>20</v>
      </c>
      <c r="D11" s="1">
        <v>4</v>
      </c>
      <c r="E11" s="1">
        <v>9</v>
      </c>
      <c r="F11" s="4">
        <f t="shared" si="2"/>
        <v>2.25</v>
      </c>
      <c r="G11" s="8">
        <f t="shared" si="3"/>
        <v>0.75</v>
      </c>
      <c r="H11" s="1" t="s">
        <v>11</v>
      </c>
      <c r="I11" s="1" t="s">
        <v>11</v>
      </c>
      <c r="J11" s="1" t="s">
        <v>11</v>
      </c>
      <c r="K11" s="1" t="s">
        <v>11</v>
      </c>
      <c r="L11" s="1"/>
    </row>
    <row r="12" spans="1:18" ht="33" customHeight="1" x14ac:dyDescent="0.25">
      <c r="A12" s="14"/>
      <c r="B12" s="16" t="s">
        <v>41</v>
      </c>
      <c r="C12" s="5"/>
      <c r="D12" s="5"/>
      <c r="E12" s="5"/>
      <c r="F12" s="5"/>
      <c r="G12" s="9">
        <f>SUM(G9:G11)</f>
        <v>1.4991319234642497</v>
      </c>
      <c r="H12" s="5">
        <v>5710.6</v>
      </c>
      <c r="I12" s="5">
        <v>5710.6</v>
      </c>
      <c r="J12" s="9">
        <f>I12/H12</f>
        <v>1</v>
      </c>
      <c r="K12" s="21">
        <f>G12/J12</f>
        <v>1.4991319234642497</v>
      </c>
      <c r="L12" s="5" t="s">
        <v>22</v>
      </c>
    </row>
    <row r="13" spans="1:18" ht="21.75" customHeight="1" x14ac:dyDescent="0.25">
      <c r="A13" s="14"/>
      <c r="B13" s="19" t="s">
        <v>116</v>
      </c>
      <c r="C13" s="15"/>
      <c r="D13" s="1"/>
      <c r="E13" s="1"/>
      <c r="F13" s="4"/>
      <c r="G13" s="8"/>
      <c r="H13" s="1"/>
      <c r="I13" s="1"/>
      <c r="J13" s="1"/>
      <c r="K13" s="1"/>
      <c r="L13" s="1"/>
    </row>
    <row r="14" spans="1:18" ht="38.25" customHeight="1" x14ac:dyDescent="0.25">
      <c r="A14" s="14">
        <v>1</v>
      </c>
      <c r="B14" s="73" t="s">
        <v>159</v>
      </c>
      <c r="C14" s="15" t="s">
        <v>53</v>
      </c>
      <c r="D14" s="1">
        <v>400</v>
      </c>
      <c r="E14" s="1">
        <v>106.194737</v>
      </c>
      <c r="F14" s="4">
        <f t="shared" ref="F14:F17" si="4">E14/D14</f>
        <v>0.26548684249999999</v>
      </c>
      <c r="G14" s="8">
        <f>F14/4</f>
        <v>6.6371710624999997E-2</v>
      </c>
      <c r="H14" s="1"/>
      <c r="I14" s="1"/>
      <c r="J14" s="1"/>
      <c r="K14" s="1"/>
      <c r="L14" s="1"/>
    </row>
    <row r="15" spans="1:18" ht="38.25" customHeight="1" x14ac:dyDescent="0.25">
      <c r="A15" s="14">
        <v>2</v>
      </c>
      <c r="B15" s="73" t="s">
        <v>173</v>
      </c>
      <c r="C15" s="15" t="s">
        <v>174</v>
      </c>
      <c r="D15" s="1">
        <v>1</v>
      </c>
      <c r="E15" s="1">
        <v>1</v>
      </c>
      <c r="F15" s="4">
        <f t="shared" si="4"/>
        <v>1</v>
      </c>
      <c r="G15" s="8">
        <f t="shared" ref="G15:G17" si="5">F15/4</f>
        <v>0.25</v>
      </c>
      <c r="H15" s="1"/>
      <c r="I15" s="1"/>
      <c r="J15" s="1"/>
      <c r="K15" s="1"/>
      <c r="L15" s="1"/>
    </row>
    <row r="16" spans="1:18" ht="38.25" customHeight="1" x14ac:dyDescent="0.25">
      <c r="A16" s="14">
        <v>3</v>
      </c>
      <c r="B16" s="73" t="s">
        <v>175</v>
      </c>
      <c r="C16" s="15" t="s">
        <v>20</v>
      </c>
      <c r="D16" s="1">
        <v>2</v>
      </c>
      <c r="E16" s="1">
        <v>4</v>
      </c>
      <c r="F16" s="4">
        <f t="shared" si="4"/>
        <v>2</v>
      </c>
      <c r="G16" s="8">
        <f t="shared" si="5"/>
        <v>0.5</v>
      </c>
      <c r="H16" s="1"/>
      <c r="I16" s="1"/>
      <c r="J16" s="1"/>
      <c r="K16" s="1"/>
      <c r="L16" s="1"/>
    </row>
    <row r="17" spans="1:12" ht="72" customHeight="1" x14ac:dyDescent="0.25">
      <c r="A17" s="14">
        <v>4</v>
      </c>
      <c r="B17" s="74" t="s">
        <v>160</v>
      </c>
      <c r="C17" s="15" t="s">
        <v>161</v>
      </c>
      <c r="D17" s="24">
        <v>6</v>
      </c>
      <c r="E17" s="1">
        <v>6</v>
      </c>
      <c r="F17" s="4">
        <f t="shared" si="4"/>
        <v>1</v>
      </c>
      <c r="G17" s="8">
        <f t="shared" si="5"/>
        <v>0.25</v>
      </c>
      <c r="H17" s="1"/>
      <c r="I17" s="1"/>
      <c r="J17" s="8"/>
      <c r="K17" s="8"/>
      <c r="L17" s="1"/>
    </row>
    <row r="18" spans="1:12" ht="42.75" customHeight="1" x14ac:dyDescent="0.25">
      <c r="A18" s="36"/>
      <c r="B18" s="16" t="s">
        <v>42</v>
      </c>
      <c r="C18" s="5"/>
      <c r="D18" s="5"/>
      <c r="E18" s="5"/>
      <c r="F18" s="29"/>
      <c r="G18" s="23">
        <f>SUM(G14:G17)</f>
        <v>1.0663717106249999</v>
      </c>
      <c r="H18" s="5">
        <v>888.42062999999996</v>
      </c>
      <c r="I18" s="5">
        <v>888.42062999999996</v>
      </c>
      <c r="J18" s="9">
        <f>I18/H18</f>
        <v>1</v>
      </c>
      <c r="K18" s="9">
        <f>G18/J18</f>
        <v>1.0663717106249999</v>
      </c>
      <c r="L18" s="5" t="s">
        <v>22</v>
      </c>
    </row>
    <row r="19" spans="1:12" ht="42.75" customHeight="1" x14ac:dyDescent="0.25">
      <c r="A19" s="36"/>
      <c r="B19" s="16" t="s">
        <v>176</v>
      </c>
      <c r="C19" s="5"/>
      <c r="D19" s="5"/>
      <c r="E19" s="5"/>
      <c r="F19" s="29"/>
      <c r="G19" s="23"/>
      <c r="H19" s="5"/>
      <c r="I19" s="5"/>
      <c r="J19" s="9"/>
      <c r="K19" s="9"/>
      <c r="L19" s="5"/>
    </row>
    <row r="20" spans="1:12" ht="42.75" customHeight="1" x14ac:dyDescent="0.25">
      <c r="A20" s="36"/>
      <c r="B20" s="35" t="s">
        <v>178</v>
      </c>
      <c r="C20" s="1" t="s">
        <v>21</v>
      </c>
      <c r="D20" s="1">
        <v>10</v>
      </c>
      <c r="E20" s="1">
        <v>22</v>
      </c>
      <c r="F20" s="4">
        <f>E20/D20</f>
        <v>2.2000000000000002</v>
      </c>
      <c r="G20" s="18">
        <f>F20/1</f>
        <v>2.2000000000000002</v>
      </c>
      <c r="H20" s="5"/>
      <c r="I20" s="5"/>
      <c r="J20" s="9"/>
      <c r="K20" s="9"/>
      <c r="L20" s="5"/>
    </row>
    <row r="21" spans="1:12" ht="42.75" customHeight="1" x14ac:dyDescent="0.25">
      <c r="A21" s="36"/>
      <c r="B21" s="16" t="s">
        <v>177</v>
      </c>
      <c r="C21" s="5"/>
      <c r="D21" s="5"/>
      <c r="E21" s="5"/>
      <c r="F21" s="29"/>
      <c r="G21" s="23">
        <f>G20</f>
        <v>2.2000000000000002</v>
      </c>
      <c r="H21" s="5">
        <v>298</v>
      </c>
      <c r="I21" s="5">
        <v>298</v>
      </c>
      <c r="J21" s="9">
        <f t="shared" ref="J21" si="6">I21/H21</f>
        <v>1</v>
      </c>
      <c r="K21" s="9">
        <f t="shared" ref="K21" si="7">G21/J21</f>
        <v>2.2000000000000002</v>
      </c>
      <c r="L21" s="5" t="s">
        <v>22</v>
      </c>
    </row>
    <row r="22" spans="1:12" s="7" customFormat="1" ht="31.5" x14ac:dyDescent="0.25">
      <c r="A22" s="5"/>
      <c r="B22" s="16" t="s">
        <v>12</v>
      </c>
      <c r="C22" s="5"/>
      <c r="D22" s="5"/>
      <c r="E22" s="5"/>
      <c r="F22" s="5"/>
      <c r="G22" s="9">
        <f>SUM(G7+G12+G18+G21)/4</f>
        <v>1.4413759085223123</v>
      </c>
      <c r="H22" s="5">
        <f>H7+H12+H18+H21</f>
        <v>9910.0335400000004</v>
      </c>
      <c r="I22" s="5">
        <f>I12+I7+I18+I21</f>
        <v>9910.0335400000004</v>
      </c>
      <c r="J22" s="21">
        <f>I22/H22</f>
        <v>1</v>
      </c>
      <c r="K22" s="21">
        <f>G22/J22</f>
        <v>1.4413759085223123</v>
      </c>
      <c r="L22" s="5" t="s">
        <v>22</v>
      </c>
    </row>
    <row r="23" spans="1:12" x14ac:dyDescent="0.25">
      <c r="H23" s="27"/>
    </row>
  </sheetData>
  <mergeCells count="2">
    <mergeCell ref="A1:L1"/>
    <mergeCell ref="N1:R1"/>
  </mergeCells>
  <pageMargins left="0.7" right="0.7" top="0.75" bottom="0.75" header="0.3" footer="0.3"/>
  <pageSetup paperSize="9" scale="4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R7"/>
  <sheetViews>
    <sheetView topLeftCell="A3" zoomScale="80" zoomScaleNormal="80" workbookViewId="0">
      <selection activeCell="J7" sqref="J7"/>
    </sheetView>
  </sheetViews>
  <sheetFormatPr defaultRowHeight="15.75" x14ac:dyDescent="0.25"/>
  <cols>
    <col min="1" max="1" width="4.85546875" style="6" customWidth="1"/>
    <col min="2" max="2" width="23.5703125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1" style="6" bestFit="1" customWidth="1"/>
    <col min="9" max="9" width="13.28515625" style="6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8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50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110.25" x14ac:dyDescent="0.25">
      <c r="A3" s="1">
        <v>1</v>
      </c>
      <c r="B3" s="1" t="s">
        <v>180</v>
      </c>
      <c r="C3" s="1" t="s">
        <v>20</v>
      </c>
      <c r="D3" s="1">
        <v>1</v>
      </c>
      <c r="E3" s="1">
        <v>1</v>
      </c>
      <c r="F3" s="4">
        <f t="shared" ref="F3:F6" si="0">E3/D3</f>
        <v>1</v>
      </c>
      <c r="G3" s="59">
        <f>F3/4</f>
        <v>0.25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59">
        <f>K7</f>
        <v>1.7037168926761876</v>
      </c>
      <c r="O3" s="1" t="str">
        <f>L7</f>
        <v>эффективная</v>
      </c>
      <c r="P3" s="60">
        <v>1.6</v>
      </c>
      <c r="Q3" s="1" t="s">
        <v>22</v>
      </c>
      <c r="R3" s="1" t="s">
        <v>162</v>
      </c>
    </row>
    <row r="4" spans="1:18" ht="110.25" x14ac:dyDescent="0.25">
      <c r="A4" s="1">
        <v>2</v>
      </c>
      <c r="B4" s="1" t="s">
        <v>137</v>
      </c>
      <c r="C4" s="1" t="s">
        <v>20</v>
      </c>
      <c r="D4" s="1">
        <v>40</v>
      </c>
      <c r="E4" s="1">
        <v>40</v>
      </c>
      <c r="F4" s="4">
        <f t="shared" si="0"/>
        <v>1</v>
      </c>
      <c r="G4" s="59">
        <f t="shared" ref="G4:G6" si="1">F4/4</f>
        <v>0.25</v>
      </c>
      <c r="H4" s="1"/>
      <c r="I4" s="1"/>
      <c r="J4" s="1"/>
      <c r="K4" s="1"/>
      <c r="L4" s="1"/>
      <c r="N4" s="61"/>
      <c r="O4" s="13"/>
      <c r="P4" s="62"/>
      <c r="Q4" s="13"/>
      <c r="R4" s="13"/>
    </row>
    <row r="5" spans="1:18" ht="189" x14ac:dyDescent="0.25">
      <c r="A5" s="1">
        <v>3</v>
      </c>
      <c r="B5" s="1" t="s">
        <v>208</v>
      </c>
      <c r="C5" s="1" t="s">
        <v>20</v>
      </c>
      <c r="D5" s="1">
        <v>1</v>
      </c>
      <c r="E5" s="1">
        <v>0</v>
      </c>
      <c r="F5" s="4">
        <f t="shared" si="0"/>
        <v>0</v>
      </c>
      <c r="G5" s="59">
        <f t="shared" si="1"/>
        <v>0</v>
      </c>
      <c r="H5" s="1"/>
      <c r="I5" s="1"/>
      <c r="J5" s="1"/>
      <c r="K5" s="1"/>
      <c r="L5" s="1"/>
      <c r="N5" s="61"/>
      <c r="O5" s="13"/>
      <c r="P5" s="62"/>
      <c r="Q5" s="13"/>
      <c r="R5" s="13"/>
    </row>
    <row r="6" spans="1:18" ht="63.75" thickBot="1" x14ac:dyDescent="0.3">
      <c r="A6" s="1">
        <v>4</v>
      </c>
      <c r="B6" s="1" t="s">
        <v>100</v>
      </c>
      <c r="C6" s="1" t="s">
        <v>20</v>
      </c>
      <c r="D6" s="1">
        <v>103</v>
      </c>
      <c r="E6" s="1">
        <v>62</v>
      </c>
      <c r="F6" s="4">
        <f t="shared" si="0"/>
        <v>0.60194174757281549</v>
      </c>
      <c r="G6" s="59">
        <f t="shared" si="1"/>
        <v>0.15048543689320387</v>
      </c>
      <c r="H6" s="1"/>
      <c r="I6" s="1"/>
      <c r="J6" s="1"/>
      <c r="K6" s="1"/>
      <c r="L6" s="1"/>
      <c r="N6" s="61"/>
      <c r="O6" s="13"/>
      <c r="P6" s="62"/>
      <c r="Q6" s="13"/>
      <c r="R6" s="13"/>
    </row>
    <row r="7" spans="1:18" s="7" customFormat="1" ht="48" thickBot="1" x14ac:dyDescent="0.3">
      <c r="A7" s="5"/>
      <c r="B7" s="5" t="s">
        <v>12</v>
      </c>
      <c r="C7" s="5"/>
      <c r="D7" s="5"/>
      <c r="E7" s="5"/>
      <c r="F7" s="5"/>
      <c r="G7" s="9">
        <f>SUM(G3:G6)</f>
        <v>0.65048543689320382</v>
      </c>
      <c r="H7" s="63">
        <v>3901.8609200000001</v>
      </c>
      <c r="I7" s="64">
        <v>1489.7449899999999</v>
      </c>
      <c r="J7" s="21">
        <f>I7/H7</f>
        <v>0.38180371380331002</v>
      </c>
      <c r="K7" s="9">
        <f>G7/J7</f>
        <v>1.7037168926761876</v>
      </c>
      <c r="L7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51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R8"/>
  <sheetViews>
    <sheetView topLeftCell="B1" zoomScaleNormal="100" workbookViewId="0">
      <selection activeCell="Q3" sqref="Q3"/>
    </sheetView>
  </sheetViews>
  <sheetFormatPr defaultRowHeight="15.75" x14ac:dyDescent="0.25"/>
  <cols>
    <col min="1" max="1" width="4.85546875" style="6" customWidth="1"/>
    <col min="2" max="2" width="23.5703125" style="6" customWidth="1"/>
    <col min="3" max="4" width="9.140625" style="6"/>
    <col min="5" max="5" width="12.85546875" style="6" customWidth="1"/>
    <col min="6" max="6" width="14.42578125" style="6" bestFit="1" customWidth="1"/>
    <col min="7" max="7" width="13.7109375" style="6" customWidth="1"/>
    <col min="8" max="9" width="10.7109375" style="6" bestFit="1" customWidth="1"/>
    <col min="10" max="10" width="9.5703125" style="6" bestFit="1" customWidth="1"/>
    <col min="11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50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110.25" x14ac:dyDescent="0.25">
      <c r="A3" s="1">
        <v>1</v>
      </c>
      <c r="B3" s="24" t="s">
        <v>214</v>
      </c>
      <c r="C3" s="1" t="s">
        <v>26</v>
      </c>
      <c r="D3" s="1">
        <v>60.8</v>
      </c>
      <c r="E3" s="1">
        <v>67</v>
      </c>
      <c r="F3" s="4">
        <f>E3/D3</f>
        <v>1.1019736842105263</v>
      </c>
      <c r="G3" s="8">
        <f>F3/5</f>
        <v>0.22039473684210525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K8</f>
        <v>1.0179241486068111</v>
      </c>
      <c r="O3" s="1" t="str">
        <f>L8</f>
        <v>эффективная</v>
      </c>
      <c r="P3" s="8">
        <v>1.04</v>
      </c>
      <c r="Q3" s="1" t="s">
        <v>22</v>
      </c>
      <c r="R3" s="1" t="s">
        <v>51</v>
      </c>
    </row>
    <row r="4" spans="1:18" ht="63" x14ac:dyDescent="0.25">
      <c r="A4" s="1">
        <v>2</v>
      </c>
      <c r="B4" s="24" t="s">
        <v>35</v>
      </c>
      <c r="C4" s="1" t="s">
        <v>26</v>
      </c>
      <c r="D4" s="1">
        <v>25</v>
      </c>
      <c r="E4" s="1">
        <v>25</v>
      </c>
      <c r="F4" s="4">
        <f t="shared" ref="F4:F7" si="0">E4/D4</f>
        <v>1</v>
      </c>
      <c r="G4" s="8">
        <f t="shared" ref="G4:G7" si="1">F4/5</f>
        <v>0.2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12"/>
      <c r="O4" s="13"/>
      <c r="P4" s="12"/>
      <c r="Q4" s="13"/>
      <c r="R4" s="13"/>
    </row>
    <row r="5" spans="1:18" s="41" customFormat="1" ht="157.5" x14ac:dyDescent="0.25">
      <c r="A5" s="24">
        <v>3</v>
      </c>
      <c r="B5" s="24" t="s">
        <v>55</v>
      </c>
      <c r="C5" s="24" t="s">
        <v>26</v>
      </c>
      <c r="D5" s="24">
        <v>15</v>
      </c>
      <c r="E5" s="24">
        <v>15</v>
      </c>
      <c r="F5" s="40">
        <f t="shared" si="0"/>
        <v>1</v>
      </c>
      <c r="G5" s="8">
        <f t="shared" si="1"/>
        <v>0.2</v>
      </c>
      <c r="H5" s="24"/>
      <c r="I5" s="24"/>
      <c r="J5" s="24"/>
      <c r="K5" s="24"/>
      <c r="L5" s="24"/>
      <c r="N5" s="42"/>
      <c r="O5" s="43"/>
      <c r="P5" s="42"/>
      <c r="Q5" s="43"/>
      <c r="R5" s="43"/>
    </row>
    <row r="6" spans="1:18" ht="47.25" x14ac:dyDescent="0.25">
      <c r="A6" s="1">
        <v>4</v>
      </c>
      <c r="B6" s="24" t="s">
        <v>75</v>
      </c>
      <c r="C6" s="1" t="s">
        <v>20</v>
      </c>
      <c r="D6" s="1">
        <v>80</v>
      </c>
      <c r="E6" s="1">
        <v>80</v>
      </c>
      <c r="F6" s="4">
        <f t="shared" si="0"/>
        <v>1</v>
      </c>
      <c r="G6" s="8">
        <f t="shared" si="1"/>
        <v>0.2</v>
      </c>
      <c r="H6" s="1"/>
      <c r="I6" s="1"/>
      <c r="J6" s="1"/>
      <c r="K6" s="1"/>
      <c r="L6" s="1"/>
    </row>
    <row r="7" spans="1:18" ht="63" x14ac:dyDescent="0.25">
      <c r="A7" s="1">
        <v>5</v>
      </c>
      <c r="B7" s="24" t="s">
        <v>56</v>
      </c>
      <c r="C7" s="1" t="s">
        <v>21</v>
      </c>
      <c r="D7" s="1">
        <v>1700</v>
      </c>
      <c r="E7" s="1">
        <v>1679</v>
      </c>
      <c r="F7" s="4">
        <f t="shared" si="0"/>
        <v>0.98764705882352943</v>
      </c>
      <c r="G7" s="8">
        <f t="shared" si="1"/>
        <v>0.1975294117647059</v>
      </c>
      <c r="H7" s="1"/>
      <c r="I7" s="1"/>
      <c r="J7" s="1"/>
      <c r="K7" s="1"/>
      <c r="L7" s="1"/>
    </row>
    <row r="8" spans="1:18" s="7" customFormat="1" ht="47.25" x14ac:dyDescent="0.25">
      <c r="A8" s="5"/>
      <c r="B8" s="5" t="s">
        <v>12</v>
      </c>
      <c r="C8" s="5"/>
      <c r="D8" s="5"/>
      <c r="E8" s="5"/>
      <c r="F8" s="5"/>
      <c r="G8" s="9">
        <f>SUM(G3:G7)</f>
        <v>1.0179241486068111</v>
      </c>
      <c r="H8" s="29">
        <v>46149.712509999998</v>
      </c>
      <c r="I8" s="29">
        <v>46149.712509999998</v>
      </c>
      <c r="J8" s="23">
        <f>I8/H8</f>
        <v>1</v>
      </c>
      <c r="K8" s="9">
        <f>G8/J8</f>
        <v>1.0179241486068111</v>
      </c>
      <c r="L8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51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S3"/>
  <sheetViews>
    <sheetView workbookViewId="0">
      <selection activeCell="R2" sqref="R2"/>
    </sheetView>
  </sheetViews>
  <sheetFormatPr defaultRowHeight="15" x14ac:dyDescent="0.25"/>
  <cols>
    <col min="2" max="2" width="24.7109375" customWidth="1"/>
    <col min="8" max="9" width="9.5703125" bestFit="1" customWidth="1"/>
    <col min="15" max="15" width="21.140625" customWidth="1"/>
    <col min="16" max="16" width="25.42578125" customWidth="1"/>
    <col min="17" max="17" width="17" customWidth="1"/>
    <col min="18" max="18" width="20.85546875" customWidth="1"/>
    <col min="19" max="19" width="30.7109375" customWidth="1"/>
  </cols>
  <sheetData>
    <row r="1" spans="1:19" ht="196.5" x14ac:dyDescent="0.25">
      <c r="A1" s="1" t="s">
        <v>0</v>
      </c>
      <c r="B1" s="3" t="s">
        <v>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46</v>
      </c>
      <c r="I1" s="2" t="s">
        <v>47</v>
      </c>
      <c r="J1" s="2" t="s">
        <v>8</v>
      </c>
      <c r="K1" s="2" t="s">
        <v>9</v>
      </c>
      <c r="L1" s="2" t="s">
        <v>10</v>
      </c>
      <c r="O1" s="1" t="s">
        <v>14</v>
      </c>
      <c r="P1" s="1" t="s">
        <v>15</v>
      </c>
      <c r="Q1" s="1" t="s">
        <v>24</v>
      </c>
      <c r="R1" s="1" t="s">
        <v>16</v>
      </c>
      <c r="S1" s="1" t="s">
        <v>17</v>
      </c>
    </row>
    <row r="2" spans="1:19" ht="121.5" customHeight="1" x14ac:dyDescent="0.25">
      <c r="A2" s="1">
        <v>1</v>
      </c>
      <c r="B2" s="80"/>
      <c r="C2" s="1" t="s">
        <v>20</v>
      </c>
      <c r="D2" s="1">
        <v>0</v>
      </c>
      <c r="E2" s="1">
        <v>0</v>
      </c>
      <c r="F2" s="1" t="e">
        <f>E2/D2</f>
        <v>#DIV/0!</v>
      </c>
      <c r="G2" s="81" t="e">
        <f>F2/1</f>
        <v>#DIV/0!</v>
      </c>
      <c r="H2" s="2"/>
      <c r="I2" s="2"/>
      <c r="J2" s="2"/>
      <c r="K2" s="2"/>
      <c r="L2" s="2"/>
      <c r="O2" s="34" t="e">
        <f>K3</f>
        <v>#DIV/0!</v>
      </c>
      <c r="P2" s="1">
        <f>L3</f>
        <v>0</v>
      </c>
      <c r="Q2" s="1">
        <v>100</v>
      </c>
      <c r="R2" s="1" t="s">
        <v>22</v>
      </c>
      <c r="S2" s="1" t="s">
        <v>213</v>
      </c>
    </row>
    <row r="3" spans="1:19" ht="63" customHeight="1" x14ac:dyDescent="0.25">
      <c r="A3" s="5"/>
      <c r="B3" s="5" t="s">
        <v>12</v>
      </c>
      <c r="C3" s="5"/>
      <c r="D3" s="5"/>
      <c r="E3" s="5"/>
      <c r="F3" s="5"/>
      <c r="G3" s="9" t="e">
        <f>G2</f>
        <v>#DIV/0!</v>
      </c>
      <c r="H3" s="33">
        <v>0</v>
      </c>
      <c r="I3" s="33">
        <v>0</v>
      </c>
      <c r="J3" s="9" t="e">
        <f>I3/H3</f>
        <v>#DIV/0!</v>
      </c>
      <c r="K3" s="9" t="e">
        <f>G3/J3</f>
        <v>#DIV/0!</v>
      </c>
      <c r="L3" s="5"/>
      <c r="O3" s="94"/>
      <c r="P3" s="94"/>
      <c r="Q3" s="94"/>
      <c r="R3" s="94"/>
      <c r="S3" s="94"/>
    </row>
  </sheetData>
  <mergeCells count="1">
    <mergeCell ref="O3:S3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R10"/>
  <sheetViews>
    <sheetView topLeftCell="A4" zoomScale="64" zoomScaleNormal="64" workbookViewId="0">
      <selection activeCell="K14" sqref="K14"/>
    </sheetView>
  </sheetViews>
  <sheetFormatPr defaultRowHeight="15.75" x14ac:dyDescent="0.25"/>
  <cols>
    <col min="1" max="1" width="4.85546875" style="6" customWidth="1"/>
    <col min="2" max="2" width="28.140625" style="6" customWidth="1"/>
    <col min="3" max="6" width="9.140625" style="6"/>
    <col min="7" max="7" width="13.140625" style="6" bestFit="1" customWidth="1"/>
    <col min="8" max="8" width="12.28515625" style="6" customWidth="1"/>
    <col min="9" max="9" width="16" style="6" customWidth="1"/>
    <col min="10" max="11" width="9.140625" style="6"/>
    <col min="12" max="12" width="17.710937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N1" s="92" t="s">
        <v>19</v>
      </c>
      <c r="O1" s="92"/>
      <c r="P1" s="92"/>
      <c r="Q1" s="92"/>
      <c r="R1" s="92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204.75" x14ac:dyDescent="0.25">
      <c r="A3" s="1">
        <v>1</v>
      </c>
      <c r="B3" s="1" t="s">
        <v>218</v>
      </c>
      <c r="C3" s="1" t="s">
        <v>43</v>
      </c>
      <c r="D3" s="1">
        <v>40</v>
      </c>
      <c r="E3" s="1">
        <v>40</v>
      </c>
      <c r="F3" s="4">
        <f t="shared" ref="F3:F9" si="0">E3/D3</f>
        <v>1</v>
      </c>
      <c r="G3" s="66">
        <f t="shared" ref="G3:G9" si="1">F3/7</f>
        <v>0.14285714285714285</v>
      </c>
      <c r="H3" s="1"/>
      <c r="I3" s="1"/>
      <c r="J3" s="1"/>
      <c r="K3" s="1"/>
      <c r="L3" s="1"/>
      <c r="N3" s="60">
        <f>K10</f>
        <v>0.99999999999999978</v>
      </c>
      <c r="O3" s="1" t="str">
        <f>L10</f>
        <v>эффективная</v>
      </c>
      <c r="P3" s="60">
        <v>0.79200000000000004</v>
      </c>
      <c r="Q3" s="1" t="s">
        <v>181</v>
      </c>
      <c r="R3" s="1" t="s">
        <v>118</v>
      </c>
    </row>
    <row r="4" spans="1:18" ht="141.75" customHeight="1" x14ac:dyDescent="0.25">
      <c r="A4" s="14">
        <v>2</v>
      </c>
      <c r="B4" s="1" t="s">
        <v>138</v>
      </c>
      <c r="C4" s="15" t="s">
        <v>43</v>
      </c>
      <c r="D4" s="1">
        <v>35</v>
      </c>
      <c r="E4" s="1">
        <v>35</v>
      </c>
      <c r="F4" s="4">
        <f t="shared" si="0"/>
        <v>1</v>
      </c>
      <c r="G4" s="66">
        <f t="shared" si="1"/>
        <v>0.14285714285714285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61"/>
      <c r="O4" s="13"/>
      <c r="P4" s="61"/>
      <c r="Q4" s="13"/>
      <c r="R4" s="13"/>
    </row>
    <row r="5" spans="1:18" ht="96" customHeight="1" x14ac:dyDescent="0.25">
      <c r="A5" s="14">
        <v>3</v>
      </c>
      <c r="B5" s="1" t="s">
        <v>139</v>
      </c>
      <c r="C5" s="15" t="s">
        <v>43</v>
      </c>
      <c r="D5" s="1">
        <v>1</v>
      </c>
      <c r="E5" s="1">
        <v>1</v>
      </c>
      <c r="F5" s="4">
        <f t="shared" si="0"/>
        <v>1</v>
      </c>
      <c r="G5" s="66">
        <f t="shared" si="1"/>
        <v>0.14285714285714285</v>
      </c>
      <c r="H5" s="1" t="s">
        <v>11</v>
      </c>
      <c r="I5" s="1" t="s">
        <v>11</v>
      </c>
      <c r="J5" s="1" t="s">
        <v>11</v>
      </c>
      <c r="K5" s="1" t="s">
        <v>11</v>
      </c>
      <c r="L5" s="1"/>
    </row>
    <row r="6" spans="1:18" ht="128.25" customHeight="1" x14ac:dyDescent="0.25">
      <c r="A6" s="14">
        <v>4</v>
      </c>
      <c r="B6" s="1" t="s">
        <v>59</v>
      </c>
      <c r="C6" s="15" t="s">
        <v>43</v>
      </c>
      <c r="D6" s="1">
        <v>11</v>
      </c>
      <c r="E6" s="1">
        <v>11</v>
      </c>
      <c r="F6" s="4">
        <f t="shared" si="0"/>
        <v>1</v>
      </c>
      <c r="G6" s="66">
        <f t="shared" si="1"/>
        <v>0.14285714285714285</v>
      </c>
      <c r="H6" s="1" t="s">
        <v>11</v>
      </c>
      <c r="I6" s="1" t="s">
        <v>11</v>
      </c>
      <c r="J6" s="1" t="s">
        <v>11</v>
      </c>
      <c r="K6" s="1" t="s">
        <v>11</v>
      </c>
      <c r="L6" s="1"/>
    </row>
    <row r="7" spans="1:18" ht="128.25" customHeight="1" x14ac:dyDescent="0.25">
      <c r="A7" s="14">
        <v>5</v>
      </c>
      <c r="B7" s="35" t="s">
        <v>140</v>
      </c>
      <c r="C7" s="15" t="s">
        <v>26</v>
      </c>
      <c r="D7" s="1">
        <v>100</v>
      </c>
      <c r="E7" s="1">
        <v>100</v>
      </c>
      <c r="F7" s="4">
        <f t="shared" si="0"/>
        <v>1</v>
      </c>
      <c r="G7" s="66">
        <f t="shared" si="1"/>
        <v>0.14285714285714285</v>
      </c>
      <c r="H7" s="1"/>
      <c r="I7" s="1"/>
      <c r="J7" s="1"/>
      <c r="K7" s="1"/>
      <c r="L7" s="1"/>
    </row>
    <row r="8" spans="1:18" ht="128.25" customHeight="1" x14ac:dyDescent="0.25">
      <c r="A8" s="14">
        <v>6</v>
      </c>
      <c r="B8" s="35" t="s">
        <v>141</v>
      </c>
      <c r="C8" s="15" t="s">
        <v>26</v>
      </c>
      <c r="D8" s="1">
        <v>100</v>
      </c>
      <c r="E8" s="1">
        <v>100</v>
      </c>
      <c r="F8" s="4">
        <f t="shared" si="0"/>
        <v>1</v>
      </c>
      <c r="G8" s="66">
        <f t="shared" si="1"/>
        <v>0.14285714285714285</v>
      </c>
      <c r="H8" s="1"/>
      <c r="I8" s="1"/>
      <c r="J8" s="1"/>
      <c r="K8" s="1"/>
      <c r="L8" s="1"/>
    </row>
    <row r="9" spans="1:18" ht="128.25" customHeight="1" x14ac:dyDescent="0.25">
      <c r="A9" s="14">
        <v>7</v>
      </c>
      <c r="B9" s="35" t="s">
        <v>117</v>
      </c>
      <c r="C9" s="15" t="s">
        <v>20</v>
      </c>
      <c r="D9" s="1">
        <v>3</v>
      </c>
      <c r="E9" s="1">
        <v>3</v>
      </c>
      <c r="F9" s="4">
        <f t="shared" si="0"/>
        <v>1</v>
      </c>
      <c r="G9" s="66">
        <f t="shared" si="1"/>
        <v>0.14285714285714285</v>
      </c>
      <c r="H9" s="1"/>
      <c r="I9" s="1"/>
      <c r="J9" s="1"/>
      <c r="K9" s="1"/>
      <c r="L9" s="1"/>
    </row>
    <row r="10" spans="1:18" s="7" customFormat="1" ht="32.25" thickBot="1" x14ac:dyDescent="0.3">
      <c r="A10" s="5"/>
      <c r="B10" s="16" t="s">
        <v>12</v>
      </c>
      <c r="C10" s="5"/>
      <c r="D10" s="5"/>
      <c r="E10" s="5"/>
      <c r="F10" s="5"/>
      <c r="G10" s="9">
        <f>SUM(G3:G9)</f>
        <v>0.99999999999999978</v>
      </c>
      <c r="H10" s="65">
        <v>2492.6701499999999</v>
      </c>
      <c r="I10" s="65">
        <v>2492.6701499999999</v>
      </c>
      <c r="J10" s="9">
        <f>I10/H10</f>
        <v>1</v>
      </c>
      <c r="K10" s="21">
        <f>G10/J10</f>
        <v>0.99999999999999978</v>
      </c>
      <c r="L10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Энергосбережение</vt:lpstr>
      <vt:lpstr>Молодежь</vt:lpstr>
      <vt:lpstr>Развитие отрасли культура</vt:lpstr>
      <vt:lpstr>Улучшение инвестклимата</vt:lpstr>
      <vt:lpstr>СМУ</vt:lpstr>
      <vt:lpstr>БЖД</vt:lpstr>
      <vt:lpstr>Развитие ФК и спорта</vt:lpstr>
      <vt:lpstr>КРСТ</vt:lpstr>
      <vt:lpstr>земля-имущество</vt:lpstr>
      <vt:lpstr>строительство</vt:lpstr>
      <vt:lpstr>Управление муниципальными финан</vt:lpstr>
      <vt:lpstr>Развитие образовани</vt:lpstr>
      <vt:lpstr>Малое предпринимательство</vt:lpstr>
      <vt:lpstr>фгкс</vt:lpstr>
      <vt:lpstr>ПБДД</vt:lpstr>
      <vt:lpstr>Организация общественных и врем</vt:lpstr>
      <vt:lpstr>УОЗ</vt:lpstr>
      <vt:lpstr>экстремизм</vt:lpstr>
      <vt:lpstr>обеспечение деятельности</vt:lpstr>
      <vt:lpstr>бур.яз.</vt:lpstr>
      <vt:lpstr>строительство!_Hlk163110325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RUFINA</dc:creator>
  <cp:lastModifiedBy>ERZHENI</cp:lastModifiedBy>
  <cp:lastPrinted>2025-03-21T00:44:58Z</cp:lastPrinted>
  <dcterms:created xsi:type="dcterms:W3CDTF">2017-03-07T02:47:30Z</dcterms:created>
  <dcterms:modified xsi:type="dcterms:W3CDTF">2026-04-02T10:27:20Z</dcterms:modified>
</cp:coreProperties>
</file>